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5" windowWidth="17985" windowHeight="11145" tabRatio="673"/>
  </bookViews>
  <sheets>
    <sheet name="Infos zum KUP-Ernteplaner" sheetId="9" r:id="rId1"/>
    <sheet name="Ertragsschätzung" sheetId="2" r:id="rId2"/>
    <sheet name="Hackgutlinien" sheetId="4" r:id="rId3"/>
    <sheet name="Vollbaumlinien" sheetId="3" r:id="rId4"/>
    <sheet name="Erträge" sheetId="8" r:id="rId5"/>
    <sheet name="Ernte" sheetId="5" r:id="rId6"/>
    <sheet name="Transport" sheetId="6" r:id="rId7"/>
    <sheet name="Definierte Namen" sheetId="7" r:id="rId8"/>
  </sheets>
  <definedNames>
    <definedName name="Alter_der_Triebe">'Definierte Namen'!$I$6:$I$25</definedName>
    <definedName name="Anzahl_Transporteinheiten">Transport!$P$16:$P$19</definedName>
    <definedName name="Anzahl_Transporteinheiten_2">Transport!$Q$63:$Q$68</definedName>
    <definedName name="Anzahl_Transportfahrten">Transport!$Q$39:$Q$44</definedName>
    <definedName name="Baumart">Erträge!$C$8:$E$8</definedName>
    <definedName name="Befüllung_der_Transporteinheit">Transport!$N$16:$N$19</definedName>
    <definedName name="Befüllung_der_Transporteinheit_2">Transport!$N$63:$N$68</definedName>
    <definedName name="Bodenqualität">Erträge!$B$10:$B$14</definedName>
    <definedName name="Dauer_Abladen">Transport!$F$16:$F$19</definedName>
    <definedName name="Dauer_Abladen_2">Transport!$F$63:$F$68</definedName>
    <definedName name="Dauer_der_Transportfahrt">Transport!$K$16:$K$19</definedName>
    <definedName name="Dauer_der_Transportfahrt_2">Transport!$K$63:$K$68</definedName>
    <definedName name="Erntekosten_pro_Stunde">Ernte!$I$9:$I$14</definedName>
    <definedName name="Erntekosten_pro_Stunde_2">Ernte!$G$40:$G$45</definedName>
    <definedName name="Erntezeit_GAZ_1">Ernte!$F$9:$F$14</definedName>
    <definedName name="Erntezeit_GAZ_2">Ernte!$F$24:$F$29</definedName>
    <definedName name="Erntezeit_GAZ_3">Ernte!$F$40:$F$45</definedName>
    <definedName name="Erntezeit_GAZ_4">Ernte!$F$53:$F$58</definedName>
    <definedName name="Kosten_der_Transporteinheiten">Transport!$G$25:$G$28</definedName>
    <definedName name="Kosten_der_Transporteinheiten_2">Transport!$F$50:$F$55</definedName>
    <definedName name="Kosten_der_Transporteinheiten_3">Transport!$G$74:$G$79</definedName>
    <definedName name="Mähhacker">Ernte!$C$9:$C$14</definedName>
    <definedName name="Pappel">Erträge!$D$10:$D$14</definedName>
    <definedName name="Robinie">Erträge!$E$10:$E$14</definedName>
    <definedName name="Stammdurchmesser">'Definierte Namen'!$H$6:$H$36</definedName>
    <definedName name="Transporteinheiten">Transport!$C$16:$C$19</definedName>
    <definedName name="Transporteinheiten_2">Transport!$C$39:$C$44</definedName>
    <definedName name="Transportkosten_pro_Stunde">Transport!$D$25:$D$28</definedName>
    <definedName name="Transportkosten_pro_Stunde_2">Transport!$D$74:$D$79</definedName>
    <definedName name="Vollbaumernter">Ernte!$C$40:$C$45</definedName>
    <definedName name="Wahl_der_Baumart">Ertragsschätzung!$C$13</definedName>
    <definedName name="Wahl_der_Bodenqualität">Ertragsschätzung!$C$16</definedName>
    <definedName name="Wahl_der_Erntemaschine">Hackgutlinien!$C$8</definedName>
    <definedName name="Wahl_der_Erntemaschine_2">Vollbaumlinien!$C$8</definedName>
    <definedName name="Wahl_der_Transporteinheiten">Hackgutlinien!$C$15</definedName>
    <definedName name="Wahl_der_Transporteinheiten_2">Hackgutlinien!$C$59</definedName>
    <definedName name="Wahl_der_Transporteinheiten_3">Vollbaumlinien!$C$44</definedName>
    <definedName name="Wahl_des_Triebalters">Ertragsschätzung!$C$18</definedName>
    <definedName name="Weide">Erträge!$C$10:$C$14</definedName>
  </definedNames>
  <calcPr calcId="145621"/>
</workbook>
</file>

<file path=xl/calcChain.xml><?xml version="1.0" encoding="utf-8"?>
<calcChain xmlns="http://schemas.openxmlformats.org/spreadsheetml/2006/main">
  <c r="C22" i="3" l="1"/>
  <c r="C23" i="3"/>
  <c r="C27" i="2" l="1"/>
  <c r="D41" i="5"/>
  <c r="E10" i="5"/>
  <c r="F14" i="5" s="1"/>
  <c r="D10" i="5"/>
  <c r="B5" i="8"/>
  <c r="F11" i="5" l="1"/>
  <c r="F13" i="5"/>
  <c r="F10" i="5"/>
  <c r="F12" i="5"/>
  <c r="D30" i="6"/>
  <c r="C10" i="4"/>
  <c r="J70" i="6" l="1"/>
  <c r="I64" i="6"/>
  <c r="H64" i="6"/>
  <c r="I40" i="6"/>
  <c r="H40" i="6"/>
  <c r="J21" i="6"/>
  <c r="I17" i="6"/>
  <c r="H17" i="6"/>
  <c r="D25" i="5"/>
  <c r="D54" i="5"/>
  <c r="G9" i="3"/>
  <c r="K21" i="3" s="1"/>
  <c r="D81" i="6" l="1"/>
  <c r="O68" i="6"/>
  <c r="N68" i="6"/>
  <c r="F68" i="6"/>
  <c r="E68" i="6"/>
  <c r="D68" i="6"/>
  <c r="O67" i="6"/>
  <c r="N67" i="6" s="1"/>
  <c r="G67" i="6"/>
  <c r="E67" i="6"/>
  <c r="D67" i="6"/>
  <c r="O66" i="6"/>
  <c r="N66" i="6" s="1"/>
  <c r="F66" i="6"/>
  <c r="E66" i="6"/>
  <c r="D66" i="6"/>
  <c r="O65" i="6"/>
  <c r="N65" i="6"/>
  <c r="N70" i="6" s="1"/>
  <c r="O70" i="6" s="1"/>
  <c r="F65" i="6"/>
  <c r="F67" i="6" s="1"/>
  <c r="E65" i="6"/>
  <c r="D65" i="6"/>
  <c r="O64" i="6"/>
  <c r="N64" i="6" s="1"/>
  <c r="F64" i="6"/>
  <c r="E64" i="6"/>
  <c r="D64" i="6"/>
  <c r="F44" i="6"/>
  <c r="E44" i="6"/>
  <c r="D44" i="6"/>
  <c r="O43" i="6"/>
  <c r="N43" i="6"/>
  <c r="F43" i="6"/>
  <c r="E43" i="6"/>
  <c r="D43" i="6"/>
  <c r="O42" i="6"/>
  <c r="N42" i="6" s="1"/>
  <c r="F42" i="6"/>
  <c r="E42" i="6"/>
  <c r="D42" i="6"/>
  <c r="O41" i="6"/>
  <c r="N41" i="6" s="1"/>
  <c r="F41" i="6"/>
  <c r="E41" i="6"/>
  <c r="D41" i="6"/>
  <c r="O40" i="6"/>
  <c r="N40" i="6" s="1"/>
  <c r="J44" i="6"/>
  <c r="K44" i="6" s="1"/>
  <c r="F40" i="6"/>
  <c r="E40" i="6"/>
  <c r="D40" i="6"/>
  <c r="N19" i="6"/>
  <c r="F19" i="6"/>
  <c r="E19" i="6"/>
  <c r="D19" i="6"/>
  <c r="F18" i="6"/>
  <c r="E18" i="6"/>
  <c r="D18" i="6"/>
  <c r="F17" i="6"/>
  <c r="E17" i="6"/>
  <c r="D17" i="6"/>
  <c r="E11" i="8"/>
  <c r="D5" i="8"/>
  <c r="C5" i="8"/>
  <c r="F57" i="5"/>
  <c r="F44" i="5"/>
  <c r="F28" i="5"/>
  <c r="H14" i="5"/>
  <c r="H13" i="5"/>
  <c r="H12" i="5"/>
  <c r="H11" i="5"/>
  <c r="H10" i="5"/>
  <c r="C9" i="4"/>
  <c r="G8" i="4"/>
  <c r="K20" i="4" s="1"/>
  <c r="C10" i="3"/>
  <c r="C9" i="3"/>
  <c r="E5" i="8" l="1"/>
  <c r="C22" i="2" s="1"/>
  <c r="J19" i="6"/>
  <c r="O19" i="6" s="1"/>
  <c r="P19" i="6" s="1"/>
  <c r="E28" i="6" s="1"/>
  <c r="J67" i="6"/>
  <c r="P67" i="6" s="1"/>
  <c r="Q67" i="6" s="1"/>
  <c r="K21" i="6"/>
  <c r="J17" i="6"/>
  <c r="J18" i="6"/>
  <c r="J40" i="6"/>
  <c r="K40" i="6" s="1"/>
  <c r="J65" i="6"/>
  <c r="J68" i="6"/>
  <c r="J41" i="6"/>
  <c r="K41" i="6" s="1"/>
  <c r="J42" i="6"/>
  <c r="K42" i="6" s="1"/>
  <c r="J43" i="6"/>
  <c r="K43" i="6" s="1"/>
  <c r="J64" i="6"/>
  <c r="J66" i="6"/>
  <c r="F25" i="5"/>
  <c r="F27" i="5"/>
  <c r="G4" i="4" s="1"/>
  <c r="F29" i="5"/>
  <c r="F41" i="5"/>
  <c r="F43" i="5"/>
  <c r="F45" i="5"/>
  <c r="F54" i="5"/>
  <c r="F56" i="5"/>
  <c r="F58" i="5"/>
  <c r="F26" i="5"/>
  <c r="F42" i="5"/>
  <c r="F55" i="5"/>
  <c r="G4" i="3" s="1"/>
  <c r="G10" i="3" s="1"/>
  <c r="K22" i="3" s="1"/>
  <c r="G9" i="4" l="1"/>
  <c r="K21" i="4" s="1"/>
  <c r="F26" i="6"/>
  <c r="F5" i="8"/>
  <c r="L17" i="6" s="1"/>
  <c r="G28" i="6"/>
  <c r="K19" i="6"/>
  <c r="K67" i="6"/>
  <c r="P64" i="6"/>
  <c r="Q64" i="6" s="1"/>
  <c r="K64" i="6"/>
  <c r="K68" i="6"/>
  <c r="P68" i="6"/>
  <c r="Q68" i="6" s="1"/>
  <c r="K18" i="6"/>
  <c r="P66" i="6"/>
  <c r="Q66" i="6" s="1"/>
  <c r="K66" i="6"/>
  <c r="K70" i="6"/>
  <c r="P70" i="6"/>
  <c r="Q70" i="6" s="1"/>
  <c r="C54" i="3" s="1"/>
  <c r="E79" i="6" s="1"/>
  <c r="K65" i="6"/>
  <c r="G6" i="3" s="1"/>
  <c r="P65" i="6"/>
  <c r="Q65" i="6" s="1"/>
  <c r="K17" i="6"/>
  <c r="G5" i="4" s="1"/>
  <c r="E75" i="6" l="1"/>
  <c r="E77" i="6"/>
  <c r="E81" i="6"/>
  <c r="E76" i="6"/>
  <c r="E78" i="6"/>
  <c r="G16" i="3"/>
  <c r="L20" i="3" s="1"/>
  <c r="C43" i="4"/>
  <c r="C23" i="2"/>
  <c r="L40" i="6" s="1"/>
  <c r="M19" i="6"/>
  <c r="M18" i="6"/>
  <c r="N18" i="6" s="1"/>
  <c r="O18" i="6" s="1"/>
  <c r="P18" i="6" s="1"/>
  <c r="M17" i="6"/>
  <c r="N17" i="6" s="1"/>
  <c r="E27" i="6" l="1"/>
  <c r="G27" i="6" s="1"/>
  <c r="C25" i="4"/>
  <c r="N21" i="6"/>
  <c r="O17" i="6"/>
  <c r="P17" i="6" s="1"/>
  <c r="E26" i="6" s="1"/>
  <c r="G26" i="6" s="1"/>
  <c r="G10" i="4" s="1"/>
  <c r="K22" i="4" s="1"/>
  <c r="G15" i="4"/>
  <c r="L19" i="4" s="1"/>
  <c r="C64" i="5"/>
  <c r="E64" i="5" s="1"/>
  <c r="F64" i="5" s="1"/>
  <c r="C44" i="4"/>
  <c r="G5" i="3" l="1"/>
  <c r="G11" i="3" s="1"/>
  <c r="F75" i="6"/>
  <c r="P44" i="6"/>
  <c r="Q44" i="6" s="1"/>
  <c r="R44" i="6" s="1"/>
  <c r="E55" i="6" s="1"/>
  <c r="F55" i="6" s="1"/>
  <c r="P40" i="6"/>
  <c r="Q40" i="6" s="1"/>
  <c r="R40" i="6" s="1"/>
  <c r="E51" i="6" s="1"/>
  <c r="F51" i="6" s="1"/>
  <c r="P41" i="6"/>
  <c r="Q41" i="6" s="1"/>
  <c r="P42" i="6"/>
  <c r="Q42" i="6" s="1"/>
  <c r="R42" i="6" s="1"/>
  <c r="E53" i="6" s="1"/>
  <c r="F53" i="6" s="1"/>
  <c r="P43" i="6"/>
  <c r="Q43" i="6" s="1"/>
  <c r="R43" i="6" s="1"/>
  <c r="E54" i="6" s="1"/>
  <c r="F54" i="6" s="1"/>
  <c r="M21" i="6"/>
  <c r="O21" i="6"/>
  <c r="P21" i="6" s="1"/>
  <c r="E30" i="6" s="1"/>
  <c r="G30" i="6" s="1"/>
  <c r="G81" i="6" l="1"/>
  <c r="G77" i="6"/>
  <c r="G79" i="6"/>
  <c r="G75" i="6"/>
  <c r="G78" i="6"/>
  <c r="G76" i="6"/>
  <c r="G12" i="3" s="1"/>
  <c r="K24" i="3" s="1"/>
  <c r="C66" i="4"/>
  <c r="R41" i="6"/>
  <c r="E52" i="6" s="1"/>
  <c r="F52" i="6" s="1"/>
  <c r="G11" i="4" s="1"/>
  <c r="K23" i="3"/>
  <c r="G15" i="3" l="1"/>
  <c r="G21" i="3" s="1"/>
  <c r="K23" i="4"/>
  <c r="G14" i="4"/>
  <c r="G24" i="3" l="1"/>
  <c r="G19" i="3"/>
  <c r="G18" i="4"/>
  <c r="G21" i="4"/>
  <c r="G24" i="4"/>
  <c r="G22" i="3"/>
  <c r="G23" i="3"/>
  <c r="G23" i="4" l="1"/>
  <c r="G22" i="4"/>
</calcChain>
</file>

<file path=xl/comments1.xml><?xml version="1.0" encoding="utf-8"?>
<comments xmlns="http://schemas.openxmlformats.org/spreadsheetml/2006/main">
  <authors>
    <author>michael.nahm</author>
  </authors>
  <commentList>
    <comment ref="O64" authorId="0">
      <text>
        <r>
          <rPr>
            <b/>
            <sz val="8"/>
            <color indexed="81"/>
            <rFont val="Tahoma"/>
            <family val="2"/>
          </rPr>
          <t>michael.nahm:</t>
        </r>
        <r>
          <rPr>
            <sz val="8"/>
            <color indexed="81"/>
            <rFont val="Tahoma"/>
            <family val="2"/>
          </rPr>
          <t xml:space="preserve">
"frisch": vorgetrocknet auf 25%; stimmt auch nicht mit geernteten tfm und der Hackzeit überein.</t>
        </r>
      </text>
    </comment>
  </commentList>
</comments>
</file>

<file path=xl/sharedStrings.xml><?xml version="1.0" encoding="utf-8"?>
<sst xmlns="http://schemas.openxmlformats.org/spreadsheetml/2006/main" count="557" uniqueCount="316">
  <si>
    <t>Eingaben zur Ertragsschätzung</t>
  </si>
  <si>
    <t xml:space="preserve">   Feldlänge [m]</t>
  </si>
  <si>
    <t xml:space="preserve">   Länge des Vorgewendes [m]</t>
  </si>
  <si>
    <t xml:space="preserve">   Feldbreite [m] </t>
  </si>
  <si>
    <t xml:space="preserve">   Pflanzabstand zum Nachbarfeld [m]</t>
  </si>
  <si>
    <t>Alternative Eingabe:</t>
  </si>
  <si>
    <t xml:space="preserve">        Bepflanztes Feldareal [ha] </t>
  </si>
  <si>
    <t xml:space="preserve">   Baumart</t>
  </si>
  <si>
    <t>Weide</t>
  </si>
  <si>
    <t xml:space="preserve">   Wasserverfügbarkeit, Bodenqualität</t>
  </si>
  <si>
    <t xml:space="preserve">        und Anwuchserfolg</t>
  </si>
  <si>
    <t>mittel</t>
  </si>
  <si>
    <t xml:space="preserve">   Alter der Triebe [Jahre]</t>
  </si>
  <si>
    <t>Ergebnis der Ertragsschätzung:</t>
  </si>
  <si>
    <t xml:space="preserve">   Geschätzte Biomasse auf dem Feld beim ersten Umtrieb</t>
  </si>
  <si>
    <t xml:space="preserve">                                           [t atro]</t>
  </si>
  <si>
    <t xml:space="preserve">                      [srm Frischmaterial]</t>
  </si>
  <si>
    <t>Alternative Eingabe: Direkte Schätzung</t>
  </si>
  <si>
    <t>Eingaben für Vollbaumlinien</t>
  </si>
  <si>
    <t>Ergebnisse</t>
  </si>
  <si>
    <t>Angaben zur Erntemaschine</t>
  </si>
  <si>
    <t>Dauer der Ernte [h]</t>
  </si>
  <si>
    <t>Bitte wählen Sie eine Erntemaschine aus.</t>
  </si>
  <si>
    <t>Dauer des Hackens [h]</t>
  </si>
  <si>
    <t>Transportkosten der Erntemaschine [€]</t>
  </si>
  <si>
    <t>Dauer einer Transportfahrt [min]</t>
  </si>
  <si>
    <t>Wahl der Erntemaschine</t>
  </si>
  <si>
    <t>Rutenernter Stemster</t>
  </si>
  <si>
    <t xml:space="preserve">Verteilung der Kosten: </t>
  </si>
  <si>
    <t>[€]</t>
  </si>
  <si>
    <t xml:space="preserve">     Transport der Erntemaschine</t>
  </si>
  <si>
    <t xml:space="preserve">     Ernte</t>
  </si>
  <si>
    <t xml:space="preserve">Alternative Eingabe: </t>
  </si>
  <si>
    <t xml:space="preserve">     Hacken </t>
  </si>
  <si>
    <t xml:space="preserve">     Kosten der Erntemaschine [€ / h] </t>
  </si>
  <si>
    <t xml:space="preserve">     Lagerung und Transport </t>
  </si>
  <si>
    <t>Angaben zum Feld und zur Biomasse</t>
  </si>
  <si>
    <t>Gesamt-Erntekosten (inkl.</t>
  </si>
  <si>
    <t xml:space="preserve">     Hacken und Transport)</t>
  </si>
  <si>
    <t>Erlös für die Biomasse</t>
  </si>
  <si>
    <t xml:space="preserve">Größter Stammdurchmesser in </t>
  </si>
  <si>
    <t xml:space="preserve">     Schnitthöhe [cm]</t>
  </si>
  <si>
    <t xml:space="preserve">Differenz zw. Erlös </t>
  </si>
  <si>
    <t xml:space="preserve">     und Gesamt-Erntekosten</t>
  </si>
  <si>
    <t>Kosten</t>
  </si>
  <si>
    <t>Erlös</t>
  </si>
  <si>
    <t>Geschätzte Biomasse auf dem Feld</t>
  </si>
  <si>
    <t>Gesamt-Erntekosten pro t atro</t>
  </si>
  <si>
    <t>Transport der Erntemaschine</t>
  </si>
  <si>
    <t xml:space="preserve">[t atro]  </t>
  </si>
  <si>
    <t>Gesamt-Erntekosten pro srm</t>
  </si>
  <si>
    <t>Ernte</t>
  </si>
  <si>
    <t xml:space="preserve">[srm Frischmaterial]  </t>
  </si>
  <si>
    <t>Gesamt-Erntekosten pro MWh</t>
  </si>
  <si>
    <t xml:space="preserve">Hacken </t>
  </si>
  <si>
    <t>Gesamt-Erntekosten pro ha</t>
  </si>
  <si>
    <t xml:space="preserve">Lagerung und Transport </t>
  </si>
  <si>
    <t xml:space="preserve">Angenommener Verkaufspreis </t>
  </si>
  <si>
    <t xml:space="preserve">[€ / t atro]  </t>
  </si>
  <si>
    <t xml:space="preserve">Alternative Eingabe für Schüttraummeter: </t>
  </si>
  <si>
    <t xml:space="preserve">[€ / srm Frischmaterial]  </t>
  </si>
  <si>
    <t>Angaben zu Lagerung, Hacken und Transport der Biomasse</t>
  </si>
  <si>
    <t>Kosten der Lagerung der Bäume [€]</t>
  </si>
  <si>
    <t>Transportkosten des Hackers [€]</t>
  </si>
  <si>
    <t>Kosten des Hackers [€ / h]</t>
  </si>
  <si>
    <t xml:space="preserve">     Kosten des Hackers [€ / srm]</t>
  </si>
  <si>
    <t>Wahl der Transporteinheiten</t>
  </si>
  <si>
    <t>Entfernung zum Zielort:</t>
  </si>
  <si>
    <t xml:space="preserve">     Anzahl Kilometer Feldweg [km]</t>
  </si>
  <si>
    <t xml:space="preserve">     Anzahl Kilometer Straße [km]</t>
  </si>
  <si>
    <t xml:space="preserve">     Dauer der Fahrt Feld - Zielort [min]</t>
  </si>
  <si>
    <t>Anzahl benötigter Transport-</t>
  </si>
  <si>
    <t xml:space="preserve">     Einheiten</t>
  </si>
  <si>
    <t xml:space="preserve">     Kosten für  den Transport</t>
  </si>
  <si>
    <t xml:space="preserve">     der Biomasse [€] </t>
  </si>
  <si>
    <t>Eingaben für Hackgutlinien</t>
  </si>
  <si>
    <t>Angaben zu Erntemaschinen und Transporteinheiten</t>
  </si>
  <si>
    <t>New Holland-Mähhäcksler</t>
  </si>
  <si>
    <t xml:space="preserve">     Transport der Biomasse</t>
  </si>
  <si>
    <t xml:space="preserve">     Lagerung und Weitertransport</t>
  </si>
  <si>
    <t xml:space="preserve">     Transport und Lagerung)</t>
  </si>
  <si>
    <t>Transport der Biomasse</t>
  </si>
  <si>
    <t>Lagerung und Weitertransport</t>
  </si>
  <si>
    <t xml:space="preserve">     Kosten des Hackgut-Transports [€] </t>
  </si>
  <si>
    <t>Abstand zwischen den Reihen [m]</t>
  </si>
  <si>
    <t>Bei Doppelreihen: Abstand zwischen</t>
  </si>
  <si>
    <t xml:space="preserve">     den zwei Reihen einer Do-R. [m]</t>
  </si>
  <si>
    <t>Angaben für Lagerung und Weitertransport</t>
  </si>
  <si>
    <t xml:space="preserve">Geschätzte Verlade- und </t>
  </si>
  <si>
    <t xml:space="preserve">     Lagerungskosten [€]</t>
  </si>
  <si>
    <t xml:space="preserve">     für den Weitertransport</t>
  </si>
  <si>
    <t xml:space="preserve">Anzahl der notwendigen </t>
  </si>
  <si>
    <t xml:space="preserve">     Transportfahrten</t>
  </si>
  <si>
    <t xml:space="preserve">     Kosten für Lagerung,  Verladung </t>
  </si>
  <si>
    <t xml:space="preserve">     und den Weitertransport [€] </t>
  </si>
  <si>
    <t>Hackgutlinien</t>
  </si>
  <si>
    <t>Maschinen:</t>
  </si>
  <si>
    <t>Bepflanztes Feldareal</t>
  </si>
  <si>
    <t>Länge der Überfahrt</t>
  </si>
  <si>
    <t>Erntezeit_GAZ_1</t>
  </si>
  <si>
    <t>Erntegeschwindigkeit HZ</t>
  </si>
  <si>
    <t>Wendezeit</t>
  </si>
  <si>
    <t>Erntekosten_pro_Stunde</t>
  </si>
  <si>
    <t>Mähhacker</t>
  </si>
  <si>
    <t xml:space="preserve"> [ha] </t>
  </si>
  <si>
    <t>[km]</t>
  </si>
  <si>
    <t>[h]</t>
  </si>
  <si>
    <t>[km / h]</t>
  </si>
  <si>
    <t>[€ / h]</t>
  </si>
  <si>
    <t>Hier klicken und auswählen</t>
  </si>
  <si>
    <t>Claas + HS2-Vorsatz</t>
  </si>
  <si>
    <t>Krone mit Hüttmann-Vorsatz</t>
  </si>
  <si>
    <t>Schmidt-Anbauhacker</t>
  </si>
  <si>
    <t>Ny Vraa-Anbauhacker</t>
  </si>
  <si>
    <t>Alternative Angaben zu unregelmäßig geformten Feldern:</t>
  </si>
  <si>
    <t>Durchschnittliche</t>
  </si>
  <si>
    <t xml:space="preserve">Leistung (GAZ) der </t>
  </si>
  <si>
    <t xml:space="preserve">Maschinen </t>
  </si>
  <si>
    <t>Erntezeit_GAZ_2</t>
  </si>
  <si>
    <t xml:space="preserve"> [ha / h]</t>
  </si>
  <si>
    <t>Vollbaumlinien</t>
  </si>
  <si>
    <t>Erntezeit_GAZ_3</t>
  </si>
  <si>
    <t>Erntekosten_pro_Stunde_2</t>
  </si>
  <si>
    <t>Vollbaumernter</t>
  </si>
  <si>
    <t>Motorsäge mit Vorkonzentrieren</t>
  </si>
  <si>
    <t>Fäller-Bündler und Rückezug</t>
  </si>
  <si>
    <t>Vollernter und Rückezug</t>
  </si>
  <si>
    <t>"Harwarder"</t>
  </si>
  <si>
    <t>Erntezeit_GAZ_4</t>
  </si>
  <si>
    <t>Hacken</t>
  </si>
  <si>
    <t>Mengendurchsatz</t>
  </si>
  <si>
    <t>Dauer der Hackung</t>
  </si>
  <si>
    <t>Geschätzte Biomasse [srm]</t>
  </si>
  <si>
    <t>[Srm / min]</t>
  </si>
  <si>
    <t>[min]</t>
  </si>
  <si>
    <t>Alter</t>
  </si>
  <si>
    <t>Produktivität</t>
  </si>
  <si>
    <t>Ertrag des Feldes</t>
  </si>
  <si>
    <t>Ertrag des Feldes / ha</t>
  </si>
  <si>
    <t>[ha]</t>
  </si>
  <si>
    <t>[a]</t>
  </si>
  <si>
    <t>[t atro / ha / a]</t>
  </si>
  <si>
    <t>[t atro]</t>
  </si>
  <si>
    <t>[ t atro / ha]</t>
  </si>
  <si>
    <t>Bodenqualität</t>
  </si>
  <si>
    <t>Pappel</t>
  </si>
  <si>
    <t>Robinie</t>
  </si>
  <si>
    <t>sehr schlecht</t>
  </si>
  <si>
    <t>schlecht</t>
  </si>
  <si>
    <t>gut</t>
  </si>
  <si>
    <t>sehr gut</t>
  </si>
  <si>
    <t xml:space="preserve">Geschw. Feldweg </t>
  </si>
  <si>
    <t>Geschw. Straße</t>
  </si>
  <si>
    <t>Hinweg (voll)</t>
  </si>
  <si>
    <t>Rückweg (leer)</t>
  </si>
  <si>
    <t>Hinweg (leer)</t>
  </si>
  <si>
    <t>Traktorgespanne</t>
  </si>
  <si>
    <t>LKWs</t>
  </si>
  <si>
    <t>Bei der Ernte</t>
  </si>
  <si>
    <t>Dauer der</t>
  </si>
  <si>
    <t xml:space="preserve">Dauer der </t>
  </si>
  <si>
    <t xml:space="preserve">Zeitdauer </t>
  </si>
  <si>
    <t>Dauer_Abladen</t>
  </si>
  <si>
    <t>Km Feldweg</t>
  </si>
  <si>
    <t>Km Straße</t>
  </si>
  <si>
    <t>Transportfahrt</t>
  </si>
  <si>
    <t>Massedurchsatz</t>
  </si>
  <si>
    <t>Befüllung der Transporteinheit</t>
  </si>
  <si>
    <t>Befüllung_der_Transporteinheit</t>
  </si>
  <si>
    <t xml:space="preserve">Fahrt / Füllen + 1 </t>
  </si>
  <si>
    <t>Anzahl_Transporteinheiten</t>
  </si>
  <si>
    <t>Transporteinheiten</t>
  </si>
  <si>
    <t xml:space="preserve"> [h] </t>
  </si>
  <si>
    <t>[Srm / min GAZ]</t>
  </si>
  <si>
    <t>(Aufgerundet)</t>
  </si>
  <si>
    <r>
      <t>Traktor mit Kippanhänger (20m</t>
    </r>
    <r>
      <rPr>
        <vertAlign val="superscript"/>
        <sz val="10"/>
        <rFont val="Arial"/>
        <family val="2"/>
      </rPr>
      <t>3</t>
    </r>
    <r>
      <rPr>
        <sz val="11"/>
        <color theme="1"/>
        <rFont val="Arial"/>
        <family val="2"/>
      </rPr>
      <t>)</t>
    </r>
  </si>
  <si>
    <r>
      <t>Traktor mit Hakenliftcontainer (35m</t>
    </r>
    <r>
      <rPr>
        <vertAlign val="superscript"/>
        <sz val="10"/>
        <rFont val="Arial"/>
        <family val="2"/>
      </rPr>
      <t>3</t>
    </r>
    <r>
      <rPr>
        <sz val="11"/>
        <color theme="1"/>
        <rFont val="Arial"/>
        <family val="2"/>
      </rPr>
      <t>)</t>
    </r>
  </si>
  <si>
    <r>
      <t>Traktor mit Schubboden-Anhänger (40m</t>
    </r>
    <r>
      <rPr>
        <vertAlign val="superscript"/>
        <sz val="10"/>
        <rFont val="Arial"/>
        <family val="2"/>
      </rPr>
      <t>3</t>
    </r>
    <r>
      <rPr>
        <sz val="11"/>
        <color theme="1"/>
        <rFont val="Arial"/>
        <family val="2"/>
      </rPr>
      <t>)</t>
    </r>
  </si>
  <si>
    <t>Alternative Eingabe Transportdauer [min]</t>
  </si>
  <si>
    <t>Anzahl der Transporteinheiten</t>
  </si>
  <si>
    <t>Dauer der Ernte</t>
  </si>
  <si>
    <t>Kosten_der_Transporteinheiten</t>
  </si>
  <si>
    <t>Kosten der Transporteinheiten</t>
  </si>
  <si>
    <t>Weiter von alternativer Eingabe Transportdauer [min]</t>
  </si>
  <si>
    <t xml:space="preserve">Für den optionalen Weitertransport </t>
  </si>
  <si>
    <t>Beladen:</t>
  </si>
  <si>
    <t>Erzeugte</t>
  </si>
  <si>
    <t xml:space="preserve">Fassungs- </t>
  </si>
  <si>
    <t>Dauer Abladen</t>
  </si>
  <si>
    <t>Schüttraummeter</t>
  </si>
  <si>
    <t>vermögen</t>
  </si>
  <si>
    <t>Anzahl der notwendigen Fahrten</t>
  </si>
  <si>
    <t>Anzahl_Transportfahrten</t>
  </si>
  <si>
    <t>Gesamtdauer Transportfahrten</t>
  </si>
  <si>
    <t>Transporteinheiten_2</t>
  </si>
  <si>
    <t xml:space="preserve"> [Srm]</t>
  </si>
  <si>
    <t>[m]</t>
  </si>
  <si>
    <r>
      <t>LKW für Hakenlift-Container + Hänger (70m</t>
    </r>
    <r>
      <rPr>
        <vertAlign val="superscript"/>
        <sz val="10"/>
        <rFont val="Arial"/>
        <family val="2"/>
      </rPr>
      <t>3</t>
    </r>
    <r>
      <rPr>
        <sz val="11"/>
        <color theme="1"/>
        <rFont val="Arial"/>
        <family val="2"/>
      </rPr>
      <t>)</t>
    </r>
  </si>
  <si>
    <r>
      <t>Sattelschlepper (80m</t>
    </r>
    <r>
      <rPr>
        <vertAlign val="superscript"/>
        <sz val="10"/>
        <rFont val="Arial"/>
        <family val="2"/>
      </rPr>
      <t>3</t>
    </r>
    <r>
      <rPr>
        <sz val="11"/>
        <color theme="1"/>
        <rFont val="Arial"/>
        <family val="2"/>
      </rPr>
      <t>)</t>
    </r>
  </si>
  <si>
    <t>Dauer des Transports</t>
  </si>
  <si>
    <t>Kosten_der_Transporteinheiten_2</t>
  </si>
  <si>
    <t>Transportfahrt_2</t>
  </si>
  <si>
    <t>Befüllung_der_Transporteinheit_2</t>
  </si>
  <si>
    <t>Anzahl_Transporteinheiten_2</t>
  </si>
  <si>
    <t>Dauer des Hackens</t>
  </si>
  <si>
    <t>Kosten_der_Transporteinheiten_3</t>
  </si>
  <si>
    <t xml:space="preserve">Für die Berechnungen der Ergebnisse wurden folgende Namen definiert: </t>
  </si>
  <si>
    <t>Wahl_der_Baumart</t>
  </si>
  <si>
    <t>Stammdurchmesser</t>
  </si>
  <si>
    <t>Alter_der_Triebe</t>
  </si>
  <si>
    <t xml:space="preserve"> = entsprechende Spalte im Blatt Ernte (C9-C14)</t>
  </si>
  <si>
    <t xml:space="preserve"> = entsprechende Spalte im Blatt Transport (C16-C19)</t>
  </si>
  <si>
    <t xml:space="preserve"> = Auswahlfeld im Blatt Ertragsschätzung (C13)</t>
  </si>
  <si>
    <t xml:space="preserve"> = entsprechende Spalte im Blatt Ernte (C40-C45)</t>
  </si>
  <si>
    <t xml:space="preserve"> = entsprechende Spalte im Blatt Transport (C39-C44)</t>
  </si>
  <si>
    <t>Wahl_der_Bodenqualität</t>
  </si>
  <si>
    <t xml:space="preserve"> = Auswahlfeld im Blatt Ertragsschätzung (C16)</t>
  </si>
  <si>
    <t>Wahl_der_Erntemaschine</t>
  </si>
  <si>
    <t>Wahl_der_Transporteinheiten</t>
  </si>
  <si>
    <t>Wahl_des_Triebalters</t>
  </si>
  <si>
    <t xml:space="preserve"> = Auswahlfeld im Blatt Hackgutlinien (C8)</t>
  </si>
  <si>
    <t xml:space="preserve"> = Auswahlfeld im Blatt Hackgutlinien (C15)</t>
  </si>
  <si>
    <t xml:space="preserve"> = Auswahlfeld im Blatt Ertragsschätzung (C18)</t>
  </si>
  <si>
    <t>Wahl_der_Erntemaschine_2</t>
  </si>
  <si>
    <t>Wahl_der Transporteinheiten_2</t>
  </si>
  <si>
    <t xml:space="preserve"> = Auswahlfeld im Blatt Vollbaumlinien (C8)</t>
  </si>
  <si>
    <t xml:space="preserve"> = Auswahlfeld im Blatt Hackgutlinien (C59)</t>
  </si>
  <si>
    <t>Wahl_der Transporteinheiten_3</t>
  </si>
  <si>
    <t>Baumart</t>
  </si>
  <si>
    <t xml:space="preserve"> = Auswahlfeld im Blatt Vollbaumlinien (C44)</t>
  </si>
  <si>
    <t xml:space="preserve"> = Überschriften im Blatt Erträge (C8-E8)</t>
  </si>
  <si>
    <t xml:space="preserve"> = entsprechende Spalte im Blatt Ernte (I9-I14)</t>
  </si>
  <si>
    <t xml:space="preserve"> = entsprechende Spalte im Blatt Erträge (B10-B14)</t>
  </si>
  <si>
    <t xml:space="preserve"> = entsprechende Spalte im Blatt Ernte (G40-G45)</t>
  </si>
  <si>
    <t xml:space="preserve"> = entsprechende Spalte im Blatt Transport (P16-P19)</t>
  </si>
  <si>
    <t xml:space="preserve"> = entsprechende Spalte im Blatt Transport (Q63-Q68)</t>
  </si>
  <si>
    <t xml:space="preserve"> = entsprechende Spalte im Blatt Ernte (F9-F14)</t>
  </si>
  <si>
    <t xml:space="preserve"> = entsprechende Spalte im Blatt Ernte (F24-F29)</t>
  </si>
  <si>
    <t xml:space="preserve"> = entsprechende Spalte im Blatt Ernte (F40-F45)</t>
  </si>
  <si>
    <t xml:space="preserve"> = entsprechende Spalte im Blatt Transport (D25-D28)</t>
  </si>
  <si>
    <t xml:space="preserve"> = entsprechende Spalte im Blatt Ernte (F53-F58)</t>
  </si>
  <si>
    <t xml:space="preserve"> = entsprechende Spalte im Blatt Transport (D74-D79)</t>
  </si>
  <si>
    <t>Dauer_Abladen_2</t>
  </si>
  <si>
    <t>Dauer_der_Transportfahrt</t>
  </si>
  <si>
    <t>Dauer_der_Transportfahrt_2</t>
  </si>
  <si>
    <t>KUP-Ernteplaner</t>
  </si>
  <si>
    <t xml:space="preserve">Dieses Programm dient der Berechnung von Kosten, die bei der Ernte und dem Transport von Biomasse von </t>
  </si>
  <si>
    <t>Kurzumtriebsplantagen (KUP) anfallen.</t>
  </si>
  <si>
    <t xml:space="preserve">Diesen Kosten wird der zu erwartende Erlös für die Biomasse gegenübergestellt. </t>
  </si>
  <si>
    <t>Der KUP-Ernteplaner soll helfen, die Planung der Ernte zu verbessern.</t>
  </si>
  <si>
    <t>Er wurde speziell darauf ausgerichtet, sowohl den unterschiedlichen standörtlichen Gegebenheiten eines Feldes als</t>
  </si>
  <si>
    <t>auch den unterschiedlichen möglichen Erntemethoden Rechnung zu tragen.</t>
  </si>
  <si>
    <t>Über die Eingabe von feldspezifischen Daten und die Angabe der gewählten Erntemethode lassen sich individuelle</t>
  </si>
  <si>
    <t xml:space="preserve">Situationsgegebenheiten realitätsnah abbilden. </t>
  </si>
  <si>
    <t>Dennoch ist zu beachten, dass die angezeigten Resultate auf Durchschnittswerten beruhen, die auf Flächen erhoben</t>
  </si>
  <si>
    <t xml:space="preserve">worden sind, die weitestgehend problemlos zu beernten waren (ebenerdig, gut befahrbarer Boden). </t>
  </si>
  <si>
    <t xml:space="preserve">Im Einzelfall können in Abhängigkeit von den Situationsbedingungen erhebliche Abweichungen von den angezeigten Werten auftreten. </t>
  </si>
  <si>
    <t xml:space="preserve">Für die Berechnungen dienen drei verschiedene Blätter. </t>
  </si>
  <si>
    <t>Blatt Ertragsschätzung</t>
  </si>
  <si>
    <t>Dieses Blatt dient der Abschätzung der Biomasse, die auf dem in Frage kommenden Feld steht. Es bildet die Grundlage für die weiteren Berechnungen.</t>
  </si>
  <si>
    <t xml:space="preserve">Die hier ermittelten Werte (in Schüttraummeter Frischmasse und in Tonnen absolut trockener Biomasse) werden auf die beiden Blätter "Hackgutlinien" und "Ganzbaumlinien" übertragen. </t>
  </si>
  <si>
    <r>
      <t xml:space="preserve">Sie beziehen sich jedoch nur auf den </t>
    </r>
    <r>
      <rPr>
        <b/>
        <sz val="10"/>
        <rFont val="Arial"/>
        <family val="2"/>
      </rPr>
      <t>Zuwachs des ersten Umtriebs</t>
    </r>
    <r>
      <rPr>
        <sz val="11"/>
        <color theme="1"/>
        <rFont val="Arial"/>
        <family val="2"/>
      </rPr>
      <t>. Für die Folgeumtriebe sind höhere Zuwachsraten zu erwarten, jedoch liegen hierzu noch keine belastbaren</t>
    </r>
  </si>
  <si>
    <t>Durchschnittswerte vor. Dies gilt ebenfalls für die Leistungsdaten der verschiedenen Erntemethoden in Folgeumtrieben.</t>
  </si>
  <si>
    <t>Blatt Hackgutlinien</t>
  </si>
  <si>
    <t xml:space="preserve">Sollen die Hackschnitzel direkt aus den frisch geernteten Bäumen produziert werden, ist dieses Blatt zu wählen. </t>
  </si>
  <si>
    <t xml:space="preserve">Bei diesen Ernteverfahren kommen üblicherweise für die Holzernte umgerüstete Feldhäcksler oder Traktoren mit Anbauhackern zum Einsatz. </t>
  </si>
  <si>
    <t xml:space="preserve">Die Daten zu den Ernteverfahren finden sich im oberen Abschnitt, die Angaben für einen etwaigen Weitertransport mit Umladen der Biomasse im unteren Abschnitt. </t>
  </si>
  <si>
    <t xml:space="preserve">In den hellgrün gefärbten Spalten auf der linken Seite befinden sich alle Eingabefelder, in den Spalten rechts daneben werden die automatisch berechneten Ergebnisse angezeigt. </t>
  </si>
  <si>
    <t>Blatt Vollbaumlinien</t>
  </si>
  <si>
    <t xml:space="preserve">Sollen die Hackschnitzel erst einige Zeit nach der Ernte aus vorgetrockneten Vollbäumen erzeugt werden, ist dieses Blatt zu wählen. </t>
  </si>
  <si>
    <t>Auch Bäume mit einem Durchmesser von mehr als 15 cm in Schnitthöhe können nur mittels dieser Verfahren verwertet werden, wobei die Ernte der Bäume getrennt von ihrer Hackung erfolgt.</t>
  </si>
  <si>
    <t xml:space="preserve">Bei diesen Ernteverfahren kommen üblicherweise die Motorsäge, Forsttechnik oder der Ganzbaum-Ernter "Stemster" zum Einsatz. </t>
  </si>
  <si>
    <t>Was bei der Dateneingabe zu beachten ist</t>
  </si>
  <si>
    <t xml:space="preserve">Da manche Daten sich nicht immer über standardisierte Rechenverfahren ermitteln lassen und oft individuelle Lösungen eingesetzt werden, sind auf jedem Blatt alternative </t>
  </si>
  <si>
    <r>
      <t xml:space="preserve">Eingabefelder vorhanden (hinterlegt mit </t>
    </r>
    <r>
      <rPr>
        <sz val="10"/>
        <color indexed="12"/>
        <rFont val="Arial"/>
        <family val="2"/>
      </rPr>
      <t>blauer Farbe</t>
    </r>
    <r>
      <rPr>
        <sz val="11"/>
        <color theme="1"/>
        <rFont val="Arial"/>
        <family val="2"/>
      </rPr>
      <t>). Werden hier alternative Daten eingegeben, greift das Programm auf diese zurück.</t>
    </r>
  </si>
  <si>
    <r>
      <t>Wichtig:</t>
    </r>
    <r>
      <rPr>
        <sz val="11"/>
        <color theme="1"/>
        <rFont val="Arial"/>
        <family val="2"/>
      </rPr>
      <t xml:space="preserve"> Sollen dort eingetragene Daten nicht verwendet werden, müssen sie aus diesen Feldern wieder </t>
    </r>
    <r>
      <rPr>
        <b/>
        <sz val="10"/>
        <rFont val="Arial"/>
        <family val="2"/>
      </rPr>
      <t>entfernt</t>
    </r>
    <r>
      <rPr>
        <sz val="11"/>
        <color theme="1"/>
        <rFont val="Arial"/>
        <family val="2"/>
      </rPr>
      <t xml:space="preserve"> werden.</t>
    </r>
  </si>
  <si>
    <r>
      <t xml:space="preserve">Felder, die mit einer Auswahlliste hinterlegt sind, sind mit einem </t>
    </r>
    <r>
      <rPr>
        <sz val="10"/>
        <color indexed="53"/>
        <rFont val="Arial"/>
        <family val="2"/>
      </rPr>
      <t>orangen</t>
    </r>
    <r>
      <rPr>
        <sz val="11"/>
        <color theme="1"/>
        <rFont val="Arial"/>
        <family val="2"/>
      </rPr>
      <t xml:space="preserve"> Hintergrund versehen; Ausgabefelder mit einem </t>
    </r>
    <r>
      <rPr>
        <sz val="10"/>
        <color indexed="10"/>
        <rFont val="Arial"/>
        <family val="2"/>
      </rPr>
      <t xml:space="preserve">hellroten </t>
    </r>
    <r>
      <rPr>
        <sz val="10"/>
        <color indexed="8"/>
        <rFont val="Arial"/>
        <family val="2"/>
      </rPr>
      <t>Hintergrund.</t>
    </r>
  </si>
  <si>
    <t>Dieses Programm wurde im Rahmen des Projekts "Kostenreduktion und Effizienzsteigerung von Kurzumtriebsbewirtschaftung" (CREFF) erstellt.</t>
  </si>
  <si>
    <t xml:space="preserve">Das Projekt CREFF wurde mit Mitteln des Bundesministeriums für Ernährung, Landwirtschaft und Verbraucherschutz (BMELV) unter dem Förderkennzeichen 22010308 </t>
  </si>
  <si>
    <t xml:space="preserve">über die Fachagentur Nachwachsende Rohstoffe e.V. (FNR) gefördert. </t>
  </si>
  <si>
    <t>Die Verantwortung für dieses Programm liegt bei dem Herausgeber.</t>
  </si>
  <si>
    <t>Herausgeber und copyright:</t>
  </si>
  <si>
    <t>Forstliche Versuchs- und Forschungsanstalt Baden-Württemberg (FVA)</t>
  </si>
  <si>
    <t>Wonnhaldestraße 4, 79100 Freiburg</t>
  </si>
  <si>
    <t>Tel.: 0761 / 4018-0; Fax: 0761 / 4018-333; E-Mail: fva-bw@forst.bwl.de</t>
  </si>
  <si>
    <t>Ansprechpartner für das Programm: Dr. Michael Nahm (Tel. 0761 / 4018-271; E-Mail: michael.nahm@forst.bwl.de),</t>
  </si>
  <si>
    <t xml:space="preserve">Abteilung Waldnutzung (AL: Dr. Udo Hans Sauter). </t>
  </si>
  <si>
    <t xml:space="preserve">Für Kommentare, Anregungen und Verbesserungsvorschläge sind wir jederzeit dankbar. </t>
  </si>
  <si>
    <t xml:space="preserve">Das vorliegende Programm repräsentiert den Stand vom Mai 2012.  </t>
  </si>
  <si>
    <t>Für Aktualität, Korrektheit und Vollständigkeit kann keine Gewähr übernommen werden.</t>
  </si>
  <si>
    <t>Eine Haftung schließen wir aus.</t>
  </si>
  <si>
    <t>copyright: FVA Freiburg</t>
  </si>
  <si>
    <t>Die Weitergabe unveränderter Kopien dieses Programms ist zulässig und erwünscht.</t>
  </si>
  <si>
    <t>Die Veränderung dieses Programms und die Weitergabe veränderter Kopien ist jedoch ausdrücklich untersagt.</t>
  </si>
  <si>
    <r>
      <t>Traktor mit Kippanhänger (20m</t>
    </r>
    <r>
      <rPr>
        <vertAlign val="superscript"/>
        <sz val="11"/>
        <rFont val="Arial"/>
        <family val="2"/>
      </rPr>
      <t>3</t>
    </r>
    <r>
      <rPr>
        <sz val="11"/>
        <rFont val="Arial"/>
        <family val="2"/>
      </rPr>
      <t>)</t>
    </r>
  </si>
  <si>
    <r>
      <t>Traktor mit Hakenliftcontainer (35m</t>
    </r>
    <r>
      <rPr>
        <vertAlign val="superscript"/>
        <sz val="11"/>
        <rFont val="Arial"/>
        <family val="2"/>
      </rPr>
      <t>3</t>
    </r>
    <r>
      <rPr>
        <sz val="11"/>
        <rFont val="Arial"/>
        <family val="2"/>
      </rPr>
      <t>)</t>
    </r>
  </si>
  <si>
    <r>
      <t>Traktor mit Schubboden-Anhänger (40m</t>
    </r>
    <r>
      <rPr>
        <vertAlign val="superscript"/>
        <sz val="11"/>
        <rFont val="Arial"/>
        <family val="2"/>
      </rPr>
      <t>3</t>
    </r>
    <r>
      <rPr>
        <sz val="11"/>
        <rFont val="Arial"/>
        <family val="2"/>
      </rPr>
      <t>)</t>
    </r>
  </si>
  <si>
    <t>Version 1.1</t>
  </si>
  <si>
    <t>Stand 01.11.2012</t>
  </si>
  <si>
    <t>Transportkosten pro Stunde_2</t>
  </si>
  <si>
    <t>Transportkosten_pro_Stunde_2</t>
  </si>
  <si>
    <t>Transportkosten_pro_Stunde</t>
  </si>
  <si>
    <t>Transportkosten pro Stunde</t>
  </si>
  <si>
    <t xml:space="preserve"> = entsprechende Spalte im Blatt Transport (Q39-Q44)</t>
  </si>
  <si>
    <t xml:space="preserve"> = entsprechende Spalte im Blatt Transport (G25-G28)</t>
  </si>
  <si>
    <t xml:space="preserve"> = entsprechende Spalte im Blatt Transport (F50-F55)</t>
  </si>
  <si>
    <t xml:space="preserve"> = entsprechende Spalte im Blatt Transport (G74-G79)</t>
  </si>
  <si>
    <t xml:space="preserve"> = entsprechende Spalte im Blatt Transport (F16-F19)</t>
  </si>
  <si>
    <t xml:space="preserve"> = entsprechende Spalte im Blatt Transport (F63-F68)</t>
  </si>
  <si>
    <t xml:space="preserve"> = entsprechende Spalte im Blatt Transport (K16-K19)</t>
  </si>
  <si>
    <t xml:space="preserve"> = entsprechende Spalte im Blatt Transport (K63-K68)</t>
  </si>
  <si>
    <t xml:space="preserve"> = entsprechende Spalte im Blatt Transport (N16-N19)</t>
  </si>
  <si>
    <t xml:space="preserve"> = entsprechende Spalte im Blatt Transport (N63-N68)</t>
  </si>
  <si>
    <t>Traktor mit Kippanhänger (20m3)</t>
  </si>
  <si>
    <t xml:space="preserve"> (Summe beider Feldseiten)</t>
  </si>
  <si>
    <t>Traktor mit Hakenliftcontainer (35m3)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</si>
</sst>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51" x14ac:knownFonts="1">
    <font>
      <sz val="11"/>
      <color theme="1"/>
      <name val="Arial"/>
      <family val="2"/>
    </font>
    <font>
      <b/>
      <sz val="16"/>
      <name val="Arial"/>
      <family val="2"/>
    </font>
    <font>
      <sz val="16"/>
      <name val="Arial"/>
      <family val="2"/>
    </font>
    <font>
      <b/>
      <sz val="8"/>
      <name val="Arial"/>
      <family val="2"/>
    </font>
    <font>
      <b/>
      <sz val="10"/>
      <name val="Arial"/>
      <family val="2"/>
    </font>
    <font>
      <b/>
      <sz val="8"/>
      <color indexed="12"/>
      <name val="Arial"/>
      <family val="2"/>
    </font>
    <font>
      <sz val="10"/>
      <color indexed="12"/>
      <name val="Arial"/>
      <family val="2"/>
    </font>
    <font>
      <sz val="12"/>
      <name val="Arial"/>
      <family val="2"/>
    </font>
    <font>
      <b/>
      <sz val="12"/>
      <name val="Arial"/>
      <family val="2"/>
    </font>
    <font>
      <sz val="10"/>
      <name val="Arial"/>
      <family val="2"/>
    </font>
    <font>
      <b/>
      <u/>
      <sz val="12"/>
      <name val="Arial"/>
      <family val="2"/>
    </font>
    <font>
      <sz val="10"/>
      <color indexed="10"/>
      <name val="Arial"/>
      <family val="2"/>
    </font>
    <font>
      <b/>
      <sz val="10"/>
      <color indexed="8"/>
      <name val="Arial"/>
      <family val="2"/>
    </font>
    <font>
      <sz val="10"/>
      <color indexed="9"/>
      <name val="Arial"/>
      <family val="2"/>
    </font>
    <font>
      <sz val="12"/>
      <color indexed="8"/>
      <name val="Arial"/>
      <family val="2"/>
    </font>
    <font>
      <b/>
      <sz val="8"/>
      <color indexed="10"/>
      <name val="Arial"/>
      <family val="2"/>
    </font>
    <font>
      <b/>
      <sz val="10"/>
      <color indexed="10"/>
      <name val="Arial"/>
      <family val="2"/>
    </font>
    <font>
      <sz val="14"/>
      <name val="Arial"/>
      <family val="2"/>
    </font>
    <font>
      <b/>
      <sz val="10"/>
      <color indexed="12"/>
      <name val="Arial"/>
      <family val="2"/>
    </font>
    <font>
      <sz val="8"/>
      <name val="Arial"/>
      <family val="2"/>
    </font>
    <font>
      <sz val="10"/>
      <color indexed="8"/>
      <name val="Arial"/>
      <family val="2"/>
    </font>
    <font>
      <b/>
      <sz val="8"/>
      <color theme="1"/>
      <name val="Arial"/>
      <family val="2"/>
    </font>
    <font>
      <b/>
      <sz val="8"/>
      <color indexed="8"/>
      <name val="Arial"/>
      <family val="2"/>
    </font>
    <font>
      <sz val="8"/>
      <color indexed="9"/>
      <name val="Arial"/>
      <family val="2"/>
    </font>
    <font>
      <sz val="6"/>
      <name val="Arial"/>
      <family val="2"/>
    </font>
    <font>
      <sz val="8"/>
      <color indexed="10"/>
      <name val="Arial"/>
      <family val="2"/>
    </font>
    <font>
      <sz val="16"/>
      <color indexed="10"/>
      <name val="Arial"/>
      <family val="2"/>
    </font>
    <font>
      <sz val="10"/>
      <color indexed="17"/>
      <name val="Arial"/>
      <family val="2"/>
    </font>
    <font>
      <sz val="14"/>
      <color indexed="12"/>
      <name val="Arial"/>
      <family val="2"/>
    </font>
    <font>
      <b/>
      <sz val="8"/>
      <color indexed="81"/>
      <name val="Tahoma"/>
      <family val="2"/>
    </font>
    <font>
      <sz val="8"/>
      <color indexed="81"/>
      <name val="Tahoma"/>
      <family val="2"/>
    </font>
    <font>
      <vertAlign val="superscript"/>
      <sz val="10"/>
      <name val="Arial"/>
      <family val="2"/>
    </font>
    <font>
      <sz val="10"/>
      <color indexed="61"/>
      <name val="Arial"/>
      <family val="2"/>
    </font>
    <font>
      <sz val="36"/>
      <name val="Arial"/>
      <family val="2"/>
    </font>
    <font>
      <b/>
      <sz val="11"/>
      <name val="Arial"/>
      <family val="2"/>
    </font>
    <font>
      <sz val="10"/>
      <color indexed="53"/>
      <name val="Arial"/>
      <family val="2"/>
    </font>
    <font>
      <sz val="11"/>
      <color indexed="12"/>
      <name val="Arial"/>
      <family val="2"/>
    </font>
    <font>
      <sz val="11"/>
      <color indexed="10"/>
      <name val="Arial"/>
      <family val="2"/>
    </font>
    <font>
      <sz val="11"/>
      <name val="Arial"/>
      <family val="2"/>
    </font>
    <font>
      <sz val="11"/>
      <color indexed="8"/>
      <name val="Arial"/>
      <family val="2"/>
    </font>
    <font>
      <b/>
      <sz val="11"/>
      <color indexed="12"/>
      <name val="Arial"/>
      <family val="2"/>
    </font>
    <font>
      <vertAlign val="superscript"/>
      <sz val="11"/>
      <name val="Arial"/>
      <family val="2"/>
    </font>
    <font>
      <sz val="11"/>
      <color indexed="63"/>
      <name val="Arial"/>
      <family val="2"/>
    </font>
    <font>
      <b/>
      <sz val="11"/>
      <color indexed="10"/>
      <name val="Arial"/>
      <family val="2"/>
    </font>
    <font>
      <sz val="11"/>
      <color theme="0"/>
      <name val="Arial"/>
      <family val="2"/>
    </font>
    <font>
      <sz val="10"/>
      <color theme="1"/>
      <name val="Arial"/>
      <family val="2"/>
    </font>
    <font>
      <sz val="10"/>
      <color theme="0"/>
      <name val="Arial"/>
      <family val="2"/>
    </font>
    <font>
      <b/>
      <sz val="10"/>
      <color theme="0"/>
      <name val="Arial"/>
      <family val="2"/>
    </font>
    <font>
      <b/>
      <sz val="9"/>
      <name val="Arial"/>
      <family val="2"/>
    </font>
    <font>
      <b/>
      <sz val="9"/>
      <color indexed="12"/>
      <name val="Arial"/>
      <family val="2"/>
    </font>
    <font>
      <sz val="9"/>
      <color theme="1"/>
      <name val="Arial"/>
      <family val="2"/>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7"/>
        <bgColor indexed="64"/>
      </patternFill>
    </fill>
    <fill>
      <patternFill patternType="solid">
        <fgColor theme="6"/>
        <bgColor indexed="64"/>
      </patternFill>
    </fill>
    <fill>
      <patternFill patternType="solid">
        <fgColor theme="9"/>
        <bgColor indexed="64"/>
      </patternFill>
    </fill>
    <fill>
      <patternFill patternType="solid">
        <fgColor rgb="FFFFC000"/>
        <bgColor indexed="64"/>
      </patternFill>
    </fill>
    <fill>
      <patternFill patternType="solid">
        <fgColor theme="9" tint="0.39997558519241921"/>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285">
    <xf numFmtId="0" fontId="0" fillId="0" borderId="0" xfId="0"/>
    <xf numFmtId="0" fontId="0" fillId="2" borderId="0" xfId="0" applyFill="1"/>
    <xf numFmtId="0" fontId="0" fillId="3" borderId="0" xfId="0" applyFill="1"/>
    <xf numFmtId="0" fontId="0" fillId="3" borderId="0" xfId="0" applyFill="1" applyBorder="1"/>
    <xf numFmtId="0" fontId="3" fillId="4" borderId="2" xfId="0" applyFont="1" applyFill="1" applyBorder="1" applyAlignment="1" applyProtection="1">
      <alignment horizontal="center" vertical="center"/>
      <protection locked="0"/>
    </xf>
    <xf numFmtId="0" fontId="4" fillId="2" borderId="0" xfId="0" applyFont="1" applyFill="1"/>
    <xf numFmtId="0" fontId="3" fillId="2" borderId="0" xfId="0" applyFont="1" applyFill="1" applyAlignment="1">
      <alignment horizontal="center" vertical="center"/>
    </xf>
    <xf numFmtId="0" fontId="3" fillId="5" borderId="2" xfId="0" applyFont="1" applyFill="1" applyBorder="1" applyAlignment="1" applyProtection="1">
      <alignment horizontal="center" vertical="center"/>
      <protection locked="0"/>
    </xf>
    <xf numFmtId="0" fontId="3" fillId="6" borderId="2" xfId="0" applyFont="1" applyFill="1" applyBorder="1" applyAlignment="1" applyProtection="1">
      <alignment horizontal="center" vertical="center"/>
      <protection locked="0"/>
    </xf>
    <xf numFmtId="0" fontId="6" fillId="2" borderId="0" xfId="0" applyFont="1" applyFill="1" applyProtection="1"/>
    <xf numFmtId="1" fontId="3" fillId="5" borderId="2" xfId="0" applyNumberFormat="1" applyFont="1" applyFill="1" applyBorder="1" applyAlignment="1" applyProtection="1">
      <alignment horizontal="center" vertical="center"/>
      <protection locked="0"/>
    </xf>
    <xf numFmtId="0" fontId="0" fillId="2" borderId="0" xfId="0" applyFill="1" applyBorder="1" applyProtection="1"/>
    <xf numFmtId="0" fontId="7" fillId="3" borderId="0" xfId="0" applyFont="1" applyFill="1" applyBorder="1" applyProtection="1"/>
    <xf numFmtId="0" fontId="0" fillId="3" borderId="0" xfId="0" applyFill="1" applyBorder="1" applyProtection="1"/>
    <xf numFmtId="0" fontId="0" fillId="0" borderId="0" xfId="0" applyFill="1" applyBorder="1"/>
    <xf numFmtId="0" fontId="0" fillId="2" borderId="0" xfId="0" applyFill="1" applyBorder="1"/>
    <xf numFmtId="0" fontId="0" fillId="2" borderId="1" xfId="0" applyFill="1" applyBorder="1" applyProtection="1"/>
    <xf numFmtId="0" fontId="0" fillId="3" borderId="1" xfId="0" applyFill="1" applyBorder="1"/>
    <xf numFmtId="0" fontId="0" fillId="3" borderId="1" xfId="0" applyFill="1" applyBorder="1" applyProtection="1"/>
    <xf numFmtId="0" fontId="0" fillId="2" borderId="0" xfId="0" applyFill="1" applyProtection="1"/>
    <xf numFmtId="0" fontId="0" fillId="3" borderId="0" xfId="0" applyFill="1" applyProtection="1"/>
    <xf numFmtId="0" fontId="4" fillId="3" borderId="0" xfId="0" applyFont="1" applyFill="1" applyAlignment="1" applyProtection="1">
      <alignment vertical="center"/>
    </xf>
    <xf numFmtId="164" fontId="9" fillId="4" borderId="2" xfId="0" applyNumberFormat="1" applyFont="1" applyFill="1" applyBorder="1" applyAlignment="1" applyProtection="1">
      <alignment horizontal="center" vertical="center"/>
    </xf>
    <xf numFmtId="0" fontId="10"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0" fillId="2" borderId="0" xfId="0" applyFill="1" applyAlignment="1" applyProtection="1">
      <alignment horizontal="center" vertical="center"/>
    </xf>
    <xf numFmtId="164" fontId="9" fillId="4" borderId="4" xfId="0" applyNumberFormat="1" applyFont="1" applyFill="1" applyBorder="1" applyAlignment="1" applyProtection="1">
      <alignment horizontal="center" vertical="center"/>
    </xf>
    <xf numFmtId="0" fontId="11" fillId="3" borderId="0" xfId="0" applyFont="1" applyFill="1" applyProtection="1"/>
    <xf numFmtId="0" fontId="3" fillId="2" borderId="0" xfId="0" applyFont="1" applyFill="1" applyAlignment="1">
      <alignment horizontal="left"/>
    </xf>
    <xf numFmtId="0" fontId="3" fillId="4" borderId="2" xfId="0" applyFont="1" applyFill="1" applyBorder="1" applyAlignment="1" applyProtection="1">
      <alignment horizontal="center"/>
      <protection locked="0"/>
    </xf>
    <xf numFmtId="0" fontId="12" fillId="3" borderId="0" xfId="0" applyFont="1" applyFill="1" applyAlignment="1" applyProtection="1">
      <alignment vertical="center"/>
    </xf>
    <xf numFmtId="0" fontId="3" fillId="2" borderId="0" xfId="0" applyFont="1" applyFill="1"/>
    <xf numFmtId="0" fontId="8" fillId="2" borderId="0" xfId="0" applyFont="1" applyFill="1" applyAlignment="1">
      <alignment horizontal="center"/>
    </xf>
    <xf numFmtId="164" fontId="4" fillId="3" borderId="0" xfId="0" applyNumberFormat="1" applyFont="1" applyFill="1" applyBorder="1" applyAlignment="1" applyProtection="1">
      <alignment horizontal="center" vertical="center"/>
    </xf>
    <xf numFmtId="0" fontId="13" fillId="3" borderId="0" xfId="0" applyFont="1" applyFill="1" applyProtection="1"/>
    <xf numFmtId="0" fontId="3" fillId="6" borderId="2" xfId="0" applyFont="1" applyFill="1" applyBorder="1" applyAlignment="1" applyProtection="1">
      <alignment horizontal="center"/>
      <protection locked="0"/>
    </xf>
    <xf numFmtId="0" fontId="14" fillId="3" borderId="0" xfId="0" applyFont="1" applyFill="1" applyAlignment="1" applyProtection="1">
      <alignment horizontal="center" vertical="center"/>
    </xf>
    <xf numFmtId="0" fontId="15" fillId="2" borderId="0" xfId="0" applyFont="1" applyFill="1" applyAlignment="1" applyProtection="1">
      <alignment horizontal="center" vertical="center"/>
    </xf>
    <xf numFmtId="1" fontId="9" fillId="4" borderId="2" xfId="0" applyNumberFormat="1"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5" fillId="2" borderId="0" xfId="0" applyFont="1" applyFill="1" applyAlignment="1" applyProtection="1">
      <alignment horizontal="left" vertical="center"/>
    </xf>
    <xf numFmtId="0" fontId="16" fillId="3" borderId="0" xfId="0" applyFont="1" applyFill="1" applyProtection="1"/>
    <xf numFmtId="0" fontId="3" fillId="5" borderId="2" xfId="0" applyFont="1" applyFill="1" applyBorder="1" applyAlignment="1" applyProtection="1">
      <alignment horizontal="center"/>
      <protection locked="0"/>
    </xf>
    <xf numFmtId="0" fontId="8" fillId="2" borderId="5" xfId="0" applyFont="1" applyFill="1" applyBorder="1"/>
    <xf numFmtId="0" fontId="3" fillId="2" borderId="6" xfId="0" applyFont="1" applyFill="1" applyBorder="1" applyAlignment="1">
      <alignment horizontal="center"/>
    </xf>
    <xf numFmtId="0" fontId="0" fillId="2" borderId="5" xfId="0" applyFill="1" applyBorder="1"/>
    <xf numFmtId="0" fontId="9" fillId="0" borderId="0" xfId="0" applyFont="1" applyAlignment="1" applyProtection="1">
      <alignment vertical="center"/>
    </xf>
    <xf numFmtId="0" fontId="9" fillId="3" borderId="0" xfId="0" applyFont="1" applyFill="1" applyAlignment="1" applyProtection="1">
      <alignment vertical="center"/>
    </xf>
    <xf numFmtId="0" fontId="17" fillId="3" borderId="0" xfId="0" applyFont="1" applyFill="1" applyProtection="1"/>
    <xf numFmtId="1" fontId="16" fillId="4" borderId="2" xfId="0" applyNumberFormat="1" applyFont="1" applyFill="1" applyBorder="1" applyAlignment="1" applyProtection="1">
      <alignment horizontal="center" vertical="center"/>
    </xf>
    <xf numFmtId="0" fontId="8" fillId="2" borderId="0" xfId="0" applyFont="1" applyFill="1"/>
    <xf numFmtId="1" fontId="18" fillId="4" borderId="2" xfId="0" applyNumberFormat="1" applyFont="1" applyFill="1" applyBorder="1" applyAlignment="1" applyProtection="1">
      <alignment horizontal="center" vertical="center"/>
    </xf>
    <xf numFmtId="0" fontId="9" fillId="3" borderId="0" xfId="0" applyFont="1" applyFill="1" applyAlignment="1" applyProtection="1">
      <alignment vertical="center"/>
      <protection locked="0"/>
    </xf>
    <xf numFmtId="0" fontId="19" fillId="2" borderId="0" xfId="0" applyFont="1" applyFill="1" applyAlignment="1">
      <alignment horizontal="left"/>
    </xf>
    <xf numFmtId="1" fontId="4" fillId="3" borderId="0" xfId="0" applyNumberFormat="1" applyFont="1" applyFill="1" applyBorder="1" applyAlignment="1" applyProtection="1">
      <alignment horizontal="center" vertical="center"/>
    </xf>
    <xf numFmtId="0" fontId="20" fillId="3" borderId="0" xfId="0" applyFont="1" applyFill="1" applyProtection="1"/>
    <xf numFmtId="0" fontId="3" fillId="2" borderId="0" xfId="0" applyFont="1" applyFill="1" applyAlignment="1" applyProtection="1">
      <alignment vertical="center"/>
    </xf>
    <xf numFmtId="1" fontId="4" fillId="4" borderId="2" xfId="0" applyNumberFormat="1" applyFont="1" applyFill="1" applyBorder="1" applyAlignment="1" applyProtection="1">
      <alignment horizontal="center" vertical="center"/>
    </xf>
    <xf numFmtId="0" fontId="3" fillId="2" borderId="0" xfId="0" applyFont="1" applyFill="1" applyAlignment="1" applyProtection="1">
      <alignment horizontal="right" vertical="center"/>
    </xf>
    <xf numFmtId="1" fontId="3" fillId="7" borderId="2" xfId="0" applyNumberFormat="1" applyFont="1" applyFill="1" applyBorder="1" applyAlignment="1" applyProtection="1">
      <alignment horizontal="center" vertical="center"/>
    </xf>
    <xf numFmtId="164" fontId="4" fillId="4" borderId="2" xfId="0" applyNumberFormat="1" applyFont="1" applyFill="1" applyBorder="1" applyAlignment="1" applyProtection="1">
      <alignment horizontal="center" vertical="center"/>
    </xf>
    <xf numFmtId="0" fontId="3" fillId="2" borderId="0" xfId="0" applyFont="1" applyFill="1" applyAlignment="1" applyProtection="1">
      <alignment horizontal="center" vertical="center"/>
    </xf>
    <xf numFmtId="1" fontId="3" fillId="4" borderId="2" xfId="0" applyNumberFormat="1" applyFont="1" applyFill="1" applyBorder="1" applyAlignment="1" applyProtection="1">
      <alignment horizontal="center" vertical="center"/>
      <protection locked="0"/>
    </xf>
    <xf numFmtId="0" fontId="3" fillId="2" borderId="0" xfId="0" applyFont="1" applyFill="1" applyAlignment="1">
      <alignment horizontal="center"/>
    </xf>
    <xf numFmtId="0" fontId="5" fillId="2" borderId="0" xfId="0" applyFont="1" applyFill="1" applyAlignment="1" applyProtection="1">
      <alignment horizontal="right" vertical="center"/>
    </xf>
    <xf numFmtId="0" fontId="3" fillId="2" borderId="5" xfId="0" applyFont="1" applyFill="1" applyBorder="1" applyAlignment="1" applyProtection="1">
      <alignment horizontal="right" vertical="center"/>
    </xf>
    <xf numFmtId="0" fontId="0" fillId="2" borderId="0" xfId="0" applyFill="1" applyAlignment="1">
      <alignment horizontal="center"/>
    </xf>
    <xf numFmtId="0" fontId="3" fillId="2" borderId="0" xfId="0" applyFont="1" applyFill="1" applyBorder="1" applyAlignment="1">
      <alignment horizontal="center"/>
    </xf>
    <xf numFmtId="0" fontId="5" fillId="2" borderId="0" xfId="0" applyFont="1" applyFill="1"/>
    <xf numFmtId="0" fontId="11" fillId="2" borderId="0" xfId="0" applyFont="1" applyFill="1" applyProtection="1"/>
    <xf numFmtId="0" fontId="3" fillId="2" borderId="0" xfId="0" applyFont="1" applyFill="1" applyAlignment="1" applyProtection="1">
      <alignment horizontal="left" vertical="center"/>
    </xf>
    <xf numFmtId="0" fontId="21" fillId="5" borderId="2" xfId="0" applyFont="1" applyFill="1" applyBorder="1" applyAlignment="1" applyProtection="1">
      <alignment horizontal="center" vertical="center"/>
      <protection locked="0"/>
    </xf>
    <xf numFmtId="0" fontId="19" fillId="2" borderId="0" xfId="0" applyFont="1" applyFill="1" applyAlignment="1" applyProtection="1">
      <alignment vertical="center"/>
    </xf>
    <xf numFmtId="0" fontId="5" fillId="2" borderId="0" xfId="0" applyFont="1" applyFill="1" applyAlignment="1" applyProtection="1">
      <alignment horizontal="left" vertical="center" wrapText="1"/>
    </xf>
    <xf numFmtId="0" fontId="8" fillId="2" borderId="0" xfId="0" applyFont="1" applyFill="1" applyProtection="1"/>
    <xf numFmtId="0" fontId="19" fillId="3" borderId="0" xfId="0" applyFont="1" applyFill="1" applyBorder="1" applyProtection="1"/>
    <xf numFmtId="0" fontId="0" fillId="0" borderId="0" xfId="0" applyProtection="1"/>
    <xf numFmtId="0" fontId="19" fillId="3" borderId="1" xfId="0" applyFont="1" applyFill="1" applyBorder="1" applyProtection="1"/>
    <xf numFmtId="0" fontId="19" fillId="3" borderId="0" xfId="0" applyFont="1" applyFill="1" applyProtection="1"/>
    <xf numFmtId="0" fontId="16" fillId="3" borderId="0" xfId="0" applyFont="1" applyFill="1" applyAlignment="1" applyProtection="1">
      <alignment vertical="center"/>
    </xf>
    <xf numFmtId="0" fontId="6" fillId="3" borderId="0" xfId="0" applyFont="1" applyFill="1" applyProtection="1"/>
    <xf numFmtId="0" fontId="22" fillId="2" borderId="0" xfId="0" applyFont="1" applyFill="1" applyAlignment="1" applyProtection="1">
      <alignment horizontal="left" vertical="center"/>
    </xf>
    <xf numFmtId="0" fontId="6" fillId="0" borderId="0" xfId="0" applyFont="1" applyProtection="1"/>
    <xf numFmtId="0" fontId="22" fillId="2" borderId="0" xfId="0" applyFont="1" applyFill="1" applyAlignment="1" applyProtection="1">
      <alignment horizontal="center" vertical="center"/>
    </xf>
    <xf numFmtId="0" fontId="19" fillId="3" borderId="0" xfId="0" applyFont="1" applyFill="1" applyAlignment="1" applyProtection="1">
      <alignment vertical="center"/>
    </xf>
    <xf numFmtId="0" fontId="23" fillId="3" borderId="0" xfId="0" applyFont="1" applyFill="1" applyAlignment="1" applyProtection="1">
      <alignment horizontal="center" vertical="center"/>
    </xf>
    <xf numFmtId="164" fontId="12" fillId="4" borderId="2" xfId="0" applyNumberFormat="1" applyFont="1" applyFill="1" applyBorder="1" applyAlignment="1" applyProtection="1">
      <alignment horizontal="center" vertical="center"/>
    </xf>
    <xf numFmtId="0" fontId="19" fillId="2" borderId="0" xfId="0" applyFont="1" applyFill="1" applyAlignment="1" applyProtection="1">
      <alignment horizontal="center" vertical="center"/>
    </xf>
    <xf numFmtId="0" fontId="3" fillId="2" borderId="0" xfId="0" applyFont="1" applyFill="1" applyProtection="1"/>
    <xf numFmtId="0" fontId="3" fillId="2" borderId="0" xfId="0" applyFont="1" applyFill="1" applyAlignment="1" applyProtection="1">
      <alignment horizontal="center"/>
    </xf>
    <xf numFmtId="0" fontId="3" fillId="2" borderId="5" xfId="0" applyFont="1" applyFill="1" applyBorder="1" applyProtection="1"/>
    <xf numFmtId="0" fontId="3" fillId="2" borderId="5" xfId="0" applyFont="1" applyFill="1" applyBorder="1" applyAlignment="1" applyProtection="1">
      <alignment horizontal="center"/>
    </xf>
    <xf numFmtId="0" fontId="0" fillId="2" borderId="5" xfId="0" applyFill="1" applyBorder="1" applyProtection="1"/>
    <xf numFmtId="0" fontId="8" fillId="2" borderId="0" xfId="0" applyFont="1" applyFill="1" applyAlignment="1" applyProtection="1">
      <alignment vertical="center"/>
    </xf>
    <xf numFmtId="0" fontId="24" fillId="2" borderId="0" xfId="0" applyFont="1" applyFill="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8" fillId="2" borderId="5" xfId="0" applyFont="1" applyFill="1" applyBorder="1" applyAlignment="1" applyProtection="1">
      <alignment vertical="center"/>
    </xf>
    <xf numFmtId="0" fontId="8" fillId="2" borderId="5" xfId="0" applyFont="1" applyFill="1" applyBorder="1" applyAlignment="1" applyProtection="1">
      <alignment horizontal="center" vertical="center"/>
    </xf>
    <xf numFmtId="0" fontId="0" fillId="2" borderId="0" xfId="0" applyFill="1" applyAlignment="1">
      <alignment vertical="center"/>
    </xf>
    <xf numFmtId="0" fontId="19" fillId="2" borderId="0" xfId="0" applyFont="1" applyFill="1" applyAlignment="1" applyProtection="1">
      <alignment horizontal="left" vertical="center"/>
    </xf>
    <xf numFmtId="0" fontId="9" fillId="3" borderId="0" xfId="0" applyFont="1" applyFill="1" applyBorder="1" applyProtection="1"/>
    <xf numFmtId="0" fontId="7" fillId="2" borderId="0" xfId="0" applyFont="1" applyFill="1" applyBorder="1" applyProtection="1"/>
    <xf numFmtId="0" fontId="9" fillId="2" borderId="0" xfId="0" applyFont="1" applyFill="1" applyBorder="1" applyProtection="1"/>
    <xf numFmtId="0" fontId="25" fillId="2" borderId="0" xfId="0" applyFont="1" applyFill="1" applyBorder="1" applyAlignment="1" applyProtection="1">
      <alignment horizontal="center" vertical="center"/>
    </xf>
    <xf numFmtId="1" fontId="19" fillId="3" borderId="0" xfId="0" applyNumberFormat="1" applyFont="1" applyFill="1" applyBorder="1" applyAlignment="1" applyProtection="1">
      <alignment horizontal="center" vertical="center"/>
    </xf>
    <xf numFmtId="0" fontId="26" fillId="0" borderId="0" xfId="0" applyFont="1"/>
    <xf numFmtId="0" fontId="4"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Alignment="1"/>
    <xf numFmtId="0" fontId="0" fillId="0" borderId="0" xfId="0" applyAlignment="1">
      <alignment horizontal="left"/>
    </xf>
    <xf numFmtId="0" fontId="9" fillId="0" borderId="0" xfId="0" applyFont="1" applyAlignment="1">
      <alignment horizontal="left"/>
    </xf>
    <xf numFmtId="0" fontId="4" fillId="0" borderId="5" xfId="0" applyFont="1" applyBorder="1"/>
    <xf numFmtId="0" fontId="0" fillId="0" borderId="5" xfId="0" applyBorder="1" applyAlignment="1">
      <alignment horizontal="center"/>
    </xf>
    <xf numFmtId="0" fontId="0" fillId="0" borderId="5" xfId="0" applyBorder="1"/>
    <xf numFmtId="0" fontId="9" fillId="0" borderId="0" xfId="0" applyFont="1" applyBorder="1"/>
    <xf numFmtId="2" fontId="0" fillId="0" borderId="0" xfId="0" applyNumberFormat="1" applyAlignment="1">
      <alignment horizontal="center"/>
    </xf>
    <xf numFmtId="0" fontId="0" fillId="0" borderId="0" xfId="0" applyBorder="1"/>
    <xf numFmtId="164" fontId="0" fillId="0" borderId="0" xfId="0" applyNumberFormat="1" applyAlignment="1">
      <alignment horizontal="center"/>
    </xf>
    <xf numFmtId="165" fontId="0" fillId="0" borderId="0" xfId="0" applyNumberFormat="1" applyAlignment="1">
      <alignment horizontal="center"/>
    </xf>
    <xf numFmtId="0" fontId="20" fillId="0" borderId="0" xfId="0" applyFont="1" applyAlignment="1">
      <alignment horizontal="center"/>
    </xf>
    <xf numFmtId="0" fontId="11" fillId="0" borderId="0" xfId="0" applyFont="1" applyAlignment="1">
      <alignment horizontal="center"/>
    </xf>
    <xf numFmtId="0" fontId="6" fillId="0" borderId="0" xfId="0" applyFont="1"/>
    <xf numFmtId="0" fontId="16" fillId="0" borderId="0" xfId="0" applyFont="1"/>
    <xf numFmtId="0" fontId="27" fillId="0" borderId="0" xfId="0" applyFont="1"/>
    <xf numFmtId="0" fontId="11" fillId="0" borderId="0" xfId="0" applyFont="1" applyAlignment="1">
      <alignment horizontal="left"/>
    </xf>
    <xf numFmtId="0" fontId="28" fillId="0" borderId="0" xfId="0" applyFont="1"/>
    <xf numFmtId="0" fontId="4" fillId="0" borderId="0" xfId="0" applyFont="1" applyBorder="1"/>
    <xf numFmtId="0" fontId="9" fillId="0" borderId="0" xfId="0" applyFont="1" applyAlignment="1">
      <alignment horizontal="center"/>
    </xf>
    <xf numFmtId="1" fontId="0" fillId="0" borderId="0" xfId="0" applyNumberFormat="1" applyAlignment="1">
      <alignment horizontal="center"/>
    </xf>
    <xf numFmtId="0" fontId="0" fillId="0" borderId="0" xfId="0" applyBorder="1" applyAlignment="1">
      <alignment horizontal="left"/>
    </xf>
    <xf numFmtId="164" fontId="0" fillId="0" borderId="0" xfId="0" applyNumberFormat="1" applyBorder="1" applyAlignment="1">
      <alignment horizontal="center"/>
    </xf>
    <xf numFmtId="2" fontId="0" fillId="0" borderId="0" xfId="0" applyNumberFormat="1" applyBorder="1" applyAlignment="1">
      <alignment horizontal="center"/>
    </xf>
    <xf numFmtId="1" fontId="0" fillId="0" borderId="0" xfId="0" applyNumberFormat="1" applyAlignment="1">
      <alignment horizontal="left"/>
    </xf>
    <xf numFmtId="0" fontId="9" fillId="0" borderId="0" xfId="0" applyFont="1"/>
    <xf numFmtId="1" fontId="0" fillId="0" borderId="0" xfId="0" applyNumberFormat="1" applyBorder="1" applyAlignment="1">
      <alignment horizontal="center"/>
    </xf>
    <xf numFmtId="0" fontId="9" fillId="0" borderId="0" xfId="0" applyFont="1" applyBorder="1" applyAlignment="1">
      <alignment horizontal="center"/>
    </xf>
    <xf numFmtId="0" fontId="20" fillId="0" borderId="0" xfId="0" applyFont="1"/>
    <xf numFmtId="0" fontId="11" fillId="0" borderId="0" xfId="0" applyFont="1"/>
    <xf numFmtId="164" fontId="9" fillId="0" borderId="0" xfId="0" applyNumberFormat="1" applyFont="1" applyAlignment="1">
      <alignment horizontal="center"/>
    </xf>
    <xf numFmtId="0" fontId="0" fillId="0" borderId="11" xfId="0" applyBorder="1"/>
    <xf numFmtId="2" fontId="9" fillId="0" borderId="0" xfId="0" applyNumberFormat="1" applyFont="1" applyBorder="1" applyAlignment="1">
      <alignment horizontal="center"/>
    </xf>
    <xf numFmtId="1" fontId="9" fillId="0" borderId="0" xfId="0" applyNumberFormat="1" applyFont="1" applyBorder="1" applyAlignment="1">
      <alignment horizontal="center"/>
    </xf>
    <xf numFmtId="0" fontId="9" fillId="0" borderId="0" xfId="0" applyFont="1" applyBorder="1" applyAlignment="1">
      <alignment horizontal="left"/>
    </xf>
    <xf numFmtId="0" fontId="0" fillId="0" borderId="0" xfId="0" applyFill="1" applyBorder="1" applyAlignment="1">
      <alignment horizontal="left"/>
    </xf>
    <xf numFmtId="2" fontId="6" fillId="0" borderId="0" xfId="0" applyNumberFormat="1" applyFont="1" applyAlignment="1">
      <alignment horizontal="center"/>
    </xf>
    <xf numFmtId="164" fontId="6" fillId="0" borderId="0" xfId="0" applyNumberFormat="1" applyFont="1" applyAlignment="1">
      <alignment horizontal="center"/>
    </xf>
    <xf numFmtId="1" fontId="6" fillId="0" borderId="0" xfId="0" applyNumberFormat="1" applyFont="1" applyAlignment="1">
      <alignment horizontal="center"/>
    </xf>
    <xf numFmtId="2" fontId="32" fillId="0" borderId="0" xfId="0" applyNumberFormat="1" applyFont="1" applyBorder="1" applyAlignment="1">
      <alignment horizontal="center"/>
    </xf>
    <xf numFmtId="0" fontId="32" fillId="0" borderId="0" xfId="0" applyFont="1" applyBorder="1" applyAlignment="1">
      <alignment horizontal="center"/>
    </xf>
    <xf numFmtId="164" fontId="32" fillId="0" borderId="0" xfId="0" applyNumberFormat="1" applyFont="1" applyBorder="1" applyAlignment="1">
      <alignment horizontal="center"/>
    </xf>
    <xf numFmtId="0" fontId="0" fillId="0" borderId="0" xfId="0" applyFill="1" applyBorder="1" applyAlignment="1">
      <alignment horizontal="center"/>
    </xf>
    <xf numFmtId="0" fontId="8" fillId="0" borderId="0" xfId="0" applyFont="1"/>
    <xf numFmtId="0" fontId="7" fillId="0" borderId="0" xfId="0" applyFont="1"/>
    <xf numFmtId="0" fontId="4" fillId="0" borderId="0" xfId="0" applyFont="1"/>
    <xf numFmtId="0" fontId="4" fillId="0" borderId="0" xfId="0" applyFont="1" applyBorder="1" applyAlignment="1">
      <alignment horizontal="left"/>
    </xf>
    <xf numFmtId="164" fontId="9" fillId="0" borderId="0" xfId="0" applyNumberFormat="1" applyFont="1" applyBorder="1" applyAlignment="1">
      <alignment horizontal="center"/>
    </xf>
    <xf numFmtId="0" fontId="4" fillId="3" borderId="0" xfId="0" applyFont="1" applyFill="1"/>
    <xf numFmtId="0" fontId="9" fillId="3" borderId="0" xfId="0" applyFont="1" applyFill="1"/>
    <xf numFmtId="0" fontId="34" fillId="3" borderId="0" xfId="0" applyFont="1" applyFill="1"/>
    <xf numFmtId="0" fontId="34" fillId="3" borderId="12" xfId="0" applyFont="1" applyFill="1" applyBorder="1" applyAlignment="1">
      <alignment horizontal="left" vertical="center"/>
    </xf>
    <xf numFmtId="0" fontId="0" fillId="3" borderId="7" xfId="0" applyFill="1" applyBorder="1" applyAlignment="1">
      <alignment horizontal="left" vertical="center"/>
    </xf>
    <xf numFmtId="0" fontId="0" fillId="3" borderId="7" xfId="0" applyFill="1" applyBorder="1"/>
    <xf numFmtId="0" fontId="0" fillId="3" borderId="13" xfId="0" applyFill="1" applyBorder="1"/>
    <xf numFmtId="0" fontId="0" fillId="3" borderId="14" xfId="0" applyFill="1" applyBorder="1" applyAlignment="1">
      <alignment horizontal="left" vertical="center"/>
    </xf>
    <xf numFmtId="0" fontId="0" fillId="3" borderId="0" xfId="0" applyFill="1" applyBorder="1" applyAlignment="1">
      <alignment horizontal="left" vertical="center"/>
    </xf>
    <xf numFmtId="0" fontId="0" fillId="3" borderId="11" xfId="0" applyFill="1" applyBorder="1"/>
    <xf numFmtId="0" fontId="34" fillId="3" borderId="14" xfId="0" applyFont="1" applyFill="1" applyBorder="1" applyAlignment="1">
      <alignment horizontal="left" vertical="center"/>
    </xf>
    <xf numFmtId="0" fontId="0" fillId="3" borderId="15" xfId="0" applyFill="1" applyBorder="1" applyAlignment="1">
      <alignment horizontal="left" vertical="center"/>
    </xf>
    <xf numFmtId="0" fontId="0" fillId="3" borderId="5" xfId="0" applyFill="1" applyBorder="1" applyAlignment="1">
      <alignment horizontal="left" vertical="center"/>
    </xf>
    <xf numFmtId="0" fontId="0" fillId="3" borderId="5" xfId="0" applyFill="1" applyBorder="1"/>
    <xf numFmtId="0" fontId="0" fillId="3" borderId="8" xfId="0" applyFill="1" applyBorder="1"/>
    <xf numFmtId="0" fontId="4" fillId="8" borderId="0" xfId="0" applyFont="1" applyFill="1"/>
    <xf numFmtId="0" fontId="0" fillId="8" borderId="0" xfId="0" applyFill="1"/>
    <xf numFmtId="0" fontId="4" fillId="9" borderId="0" xfId="0" applyFont="1" applyFill="1"/>
    <xf numFmtId="0" fontId="4" fillId="10" borderId="0" xfId="0" applyFont="1" applyFill="1"/>
    <xf numFmtId="0" fontId="0" fillId="10" borderId="0" xfId="0" applyFill="1"/>
    <xf numFmtId="0" fontId="36" fillId="0" borderId="0" xfId="0" applyFont="1"/>
    <xf numFmtId="0" fontId="38" fillId="0" borderId="0" xfId="0" applyFont="1" applyBorder="1"/>
    <xf numFmtId="0" fontId="39" fillId="0" borderId="0" xfId="0" applyFont="1" applyAlignment="1">
      <alignment horizontal="center"/>
    </xf>
    <xf numFmtId="2" fontId="39" fillId="0" borderId="0" xfId="0" applyNumberFormat="1" applyFont="1" applyAlignment="1">
      <alignment horizontal="center"/>
    </xf>
    <xf numFmtId="0" fontId="34" fillId="0" borderId="0" xfId="0" applyFont="1" applyAlignment="1">
      <alignment horizontal="center"/>
    </xf>
    <xf numFmtId="0" fontId="34" fillId="0" borderId="5" xfId="0" applyFont="1" applyBorder="1"/>
    <xf numFmtId="0" fontId="40" fillId="0" borderId="0" xfId="0" applyFont="1"/>
    <xf numFmtId="0" fontId="38" fillId="0" borderId="0" xfId="0" applyFont="1" applyAlignment="1">
      <alignment horizontal="center"/>
    </xf>
    <xf numFmtId="0" fontId="38" fillId="0" borderId="0" xfId="0" applyFont="1"/>
    <xf numFmtId="0" fontId="39" fillId="0" borderId="0" xfId="0" applyFont="1"/>
    <xf numFmtId="0" fontId="39" fillId="0" borderId="0" xfId="0" applyFont="1" applyBorder="1" applyAlignment="1">
      <alignment horizontal="center"/>
    </xf>
    <xf numFmtId="0" fontId="39" fillId="0" borderId="0" xfId="0" applyFont="1" applyBorder="1"/>
    <xf numFmtId="0" fontId="39" fillId="0" borderId="5" xfId="0" applyFont="1" applyBorder="1"/>
    <xf numFmtId="0" fontId="39" fillId="0" borderId="5" xfId="0" applyFont="1" applyBorder="1" applyAlignment="1">
      <alignment horizontal="center"/>
    </xf>
    <xf numFmtId="1" fontId="39" fillId="0" borderId="0" xfId="0" applyNumberFormat="1" applyFont="1" applyAlignment="1">
      <alignment horizontal="center"/>
    </xf>
    <xf numFmtId="164" fontId="39" fillId="0" borderId="0" xfId="0" applyNumberFormat="1" applyFont="1" applyAlignment="1">
      <alignment horizontal="center"/>
    </xf>
    <xf numFmtId="1" fontId="38" fillId="0" borderId="0" xfId="0" applyNumberFormat="1" applyFont="1" applyAlignment="1">
      <alignment horizontal="center"/>
    </xf>
    <xf numFmtId="164" fontId="38" fillId="0" borderId="0" xfId="0" applyNumberFormat="1" applyFont="1" applyAlignment="1">
      <alignment horizontal="center"/>
    </xf>
    <xf numFmtId="0" fontId="38" fillId="0" borderId="8" xfId="0" applyFont="1" applyBorder="1"/>
    <xf numFmtId="0" fontId="38" fillId="0" borderId="5" xfId="0" applyFont="1" applyBorder="1" applyAlignment="1">
      <alignment horizontal="center"/>
    </xf>
    <xf numFmtId="0" fontId="38" fillId="0" borderId="9" xfId="0" applyFont="1" applyBorder="1"/>
    <xf numFmtId="0" fontId="38" fillId="0" borderId="10" xfId="0" applyFont="1" applyBorder="1" applyAlignment="1">
      <alignment horizontal="center"/>
    </xf>
    <xf numFmtId="2" fontId="38" fillId="0" borderId="0" xfId="0" applyNumberFormat="1" applyFont="1" applyAlignment="1">
      <alignment horizontal="center"/>
    </xf>
    <xf numFmtId="2" fontId="0" fillId="0" borderId="0" xfId="0" applyNumberFormat="1" applyFont="1" applyAlignment="1">
      <alignment horizontal="center"/>
    </xf>
    <xf numFmtId="2" fontId="36" fillId="0" borderId="0" xfId="0" applyNumberFormat="1" applyFont="1" applyAlignment="1">
      <alignment horizontal="center"/>
    </xf>
    <xf numFmtId="0" fontId="38" fillId="0" borderId="0" xfId="0" applyFont="1" applyBorder="1" applyAlignment="1">
      <alignment horizontal="center"/>
    </xf>
    <xf numFmtId="0" fontId="38" fillId="0" borderId="0" xfId="0" applyFont="1" applyFill="1" applyBorder="1" applyAlignment="1">
      <alignment horizontal="center"/>
    </xf>
    <xf numFmtId="0" fontId="34" fillId="0" borderId="0" xfId="0" applyFont="1" applyBorder="1" applyAlignment="1">
      <alignment horizontal="center"/>
    </xf>
    <xf numFmtId="0" fontId="34" fillId="0" borderId="0" xfId="0" applyFont="1" applyFill="1" applyBorder="1" applyAlignment="1">
      <alignment horizontal="center"/>
    </xf>
    <xf numFmtId="0" fontId="0" fillId="0" borderId="0" xfId="0" applyFont="1" applyAlignment="1">
      <alignment horizontal="center"/>
    </xf>
    <xf numFmtId="0" fontId="0" fillId="0" borderId="0" xfId="0" applyFont="1" applyFill="1" applyBorder="1" applyAlignment="1">
      <alignment horizontal="left"/>
    </xf>
    <xf numFmtId="164" fontId="36" fillId="0" borderId="0" xfId="0" applyNumberFormat="1" applyFont="1" applyAlignment="1">
      <alignment horizontal="center"/>
    </xf>
    <xf numFmtId="0" fontId="34" fillId="0" borderId="0" xfId="0" applyFont="1" applyFill="1" applyBorder="1" applyAlignment="1">
      <alignment horizontal="left"/>
    </xf>
    <xf numFmtId="0" fontId="0" fillId="0" borderId="0" xfId="0" applyFont="1" applyBorder="1" applyAlignment="1">
      <alignment horizontal="center"/>
    </xf>
    <xf numFmtId="1" fontId="0" fillId="0" borderId="0" xfId="0" applyNumberFormat="1" applyFont="1" applyAlignment="1">
      <alignment horizontal="center"/>
    </xf>
    <xf numFmtId="0" fontId="0" fillId="0" borderId="0" xfId="0" applyFont="1"/>
    <xf numFmtId="1" fontId="36" fillId="0" borderId="0" xfId="0" applyNumberFormat="1" applyFont="1" applyAlignment="1">
      <alignment horizontal="center"/>
    </xf>
    <xf numFmtId="0" fontId="0" fillId="0" borderId="0" xfId="0" applyFont="1" applyAlignment="1">
      <alignment horizontal="left"/>
    </xf>
    <xf numFmtId="0" fontId="34" fillId="0" borderId="0" xfId="0" applyFont="1" applyAlignment="1">
      <alignment horizontal="left"/>
    </xf>
    <xf numFmtId="0" fontId="0" fillId="0" borderId="5" xfId="0" applyFont="1" applyBorder="1" applyAlignment="1">
      <alignment horizontal="center"/>
    </xf>
    <xf numFmtId="0" fontId="37" fillId="0" borderId="0" xfId="0" applyFont="1" applyBorder="1" applyAlignment="1">
      <alignment horizontal="left"/>
    </xf>
    <xf numFmtId="0" fontId="42" fillId="0" borderId="0" xfId="0" applyFont="1" applyBorder="1" applyAlignment="1">
      <alignment horizontal="center"/>
    </xf>
    <xf numFmtId="0" fontId="42" fillId="0" borderId="0" xfId="0" applyFont="1" applyFill="1" applyBorder="1" applyAlignment="1">
      <alignment horizontal="center"/>
    </xf>
    <xf numFmtId="0" fontId="42" fillId="0" borderId="5" xfId="0" applyFont="1" applyBorder="1" applyAlignment="1">
      <alignment horizontal="center"/>
    </xf>
    <xf numFmtId="0" fontId="0" fillId="0" borderId="0" xfId="0" applyFont="1" applyFill="1" applyBorder="1" applyAlignment="1">
      <alignment horizontal="center"/>
    </xf>
    <xf numFmtId="0" fontId="0" fillId="0" borderId="5" xfId="0" applyFont="1" applyBorder="1"/>
    <xf numFmtId="0" fontId="0" fillId="0" borderId="0" xfId="0" applyFont="1" applyBorder="1"/>
    <xf numFmtId="164" fontId="0" fillId="0" borderId="0" xfId="0" applyNumberFormat="1" applyFont="1" applyAlignment="1">
      <alignment horizontal="center"/>
    </xf>
    <xf numFmtId="164" fontId="43" fillId="0" borderId="0" xfId="0" applyNumberFormat="1" applyFont="1" applyAlignment="1">
      <alignment horizontal="center"/>
    </xf>
    <xf numFmtId="0" fontId="38" fillId="0" borderId="0" xfId="0" applyFont="1" applyAlignment="1">
      <alignment horizontal="left"/>
    </xf>
    <xf numFmtId="0" fontId="46" fillId="3" borderId="0" xfId="0" applyFont="1" applyFill="1" applyProtection="1"/>
    <xf numFmtId="0" fontId="46" fillId="3" borderId="0" xfId="0" applyFont="1" applyFill="1" applyAlignment="1" applyProtection="1">
      <alignment horizontal="center"/>
    </xf>
    <xf numFmtId="0" fontId="47" fillId="3" borderId="0" xfId="0" applyFont="1" applyFill="1" applyAlignment="1" applyProtection="1">
      <alignment horizontal="left" vertical="center"/>
    </xf>
    <xf numFmtId="0" fontId="46" fillId="0" borderId="0" xfId="0" applyFont="1" applyFill="1" applyBorder="1" applyAlignment="1">
      <alignment horizontal="center"/>
    </xf>
    <xf numFmtId="1" fontId="46" fillId="3" borderId="0" xfId="0" applyNumberFormat="1" applyFont="1" applyFill="1" applyAlignment="1" applyProtection="1">
      <alignment horizontal="center"/>
    </xf>
    <xf numFmtId="0" fontId="47" fillId="3" borderId="0" xfId="0" applyFont="1" applyFill="1" applyAlignment="1" applyProtection="1">
      <alignment vertical="center"/>
    </xf>
    <xf numFmtId="0" fontId="44" fillId="3" borderId="0" xfId="0" applyFont="1" applyFill="1" applyProtection="1"/>
    <xf numFmtId="0" fontId="46" fillId="0" borderId="0" xfId="0" applyFont="1" applyProtection="1"/>
    <xf numFmtId="164" fontId="34" fillId="0" borderId="0" xfId="0" applyNumberFormat="1" applyFont="1" applyAlignment="1">
      <alignment horizontal="center"/>
    </xf>
    <xf numFmtId="0" fontId="45" fillId="0" borderId="0" xfId="0" applyFont="1"/>
    <xf numFmtId="0" fontId="45" fillId="0" borderId="0" xfId="0" applyFont="1" applyBorder="1"/>
    <xf numFmtId="0" fontId="45" fillId="0" borderId="0" xfId="0" applyFont="1" applyBorder="1" applyAlignment="1">
      <alignment horizontal="center"/>
    </xf>
    <xf numFmtId="0" fontId="45" fillId="0" borderId="0" xfId="0" applyFont="1" applyAlignment="1">
      <alignment horizontal="center"/>
    </xf>
    <xf numFmtId="1" fontId="48" fillId="7" borderId="2" xfId="0" applyNumberFormat="1" applyFont="1" applyFill="1" applyBorder="1" applyAlignment="1">
      <alignment horizontal="center" vertical="center"/>
    </xf>
    <xf numFmtId="0" fontId="48" fillId="4" borderId="2" xfId="0" applyFont="1" applyFill="1" applyBorder="1" applyAlignment="1" applyProtection="1">
      <alignment horizontal="center" vertical="center"/>
      <protection locked="0"/>
    </xf>
    <xf numFmtId="0" fontId="48" fillId="6" borderId="2" xfId="0" applyFont="1" applyFill="1" applyBorder="1" applyAlignment="1" applyProtection="1">
      <alignment horizontal="center" vertical="center"/>
      <protection locked="0"/>
    </xf>
    <xf numFmtId="0" fontId="48" fillId="5" borderId="2" xfId="0" applyFont="1" applyFill="1" applyBorder="1" applyAlignment="1" applyProtection="1">
      <alignment horizontal="center" vertical="center"/>
      <protection locked="0"/>
    </xf>
    <xf numFmtId="1" fontId="48" fillId="5" borderId="2" xfId="0" applyNumberFormat="1" applyFont="1" applyFill="1" applyBorder="1" applyAlignment="1" applyProtection="1">
      <alignment horizontal="center" vertical="center"/>
      <protection locked="0"/>
    </xf>
    <xf numFmtId="0" fontId="48" fillId="2" borderId="0" xfId="0" applyFont="1" applyFill="1" applyAlignment="1">
      <alignment vertical="center"/>
    </xf>
    <xf numFmtId="0" fontId="49" fillId="2" borderId="0" xfId="0" applyFont="1" applyFill="1" applyAlignment="1">
      <alignment vertical="center"/>
    </xf>
    <xf numFmtId="0" fontId="48" fillId="2" borderId="0" xfId="0" applyFont="1" applyFill="1" applyAlignment="1">
      <alignment horizontal="left" vertical="center"/>
    </xf>
    <xf numFmtId="0" fontId="50" fillId="2" borderId="0" xfId="0" applyFont="1" applyFill="1"/>
    <xf numFmtId="0" fontId="49" fillId="2" borderId="0" xfId="0" applyFont="1" applyFill="1" applyAlignment="1">
      <alignment horizontal="left" vertical="center"/>
    </xf>
    <xf numFmtId="1" fontId="48" fillId="11" borderId="2" xfId="0" applyNumberFormat="1" applyFont="1" applyFill="1" applyBorder="1" applyAlignment="1" applyProtection="1">
      <alignment horizontal="center" vertical="center"/>
    </xf>
    <xf numFmtId="164" fontId="0" fillId="0" borderId="0" xfId="0" applyNumberFormat="1"/>
    <xf numFmtId="164" fontId="42" fillId="0" borderId="0" xfId="0" applyNumberFormat="1" applyFont="1" applyAlignment="1">
      <alignment horizontal="center"/>
    </xf>
    <xf numFmtId="164" fontId="42" fillId="0" borderId="0" xfId="0" applyNumberFormat="1" applyFont="1"/>
    <xf numFmtId="164" fontId="0" fillId="0" borderId="0" xfId="0" applyNumberFormat="1" applyFont="1"/>
    <xf numFmtId="0" fontId="3" fillId="6" borderId="2" xfId="0" applyFont="1" applyFill="1" applyBorder="1" applyAlignment="1" applyProtection="1">
      <alignment horizontal="left" vertical="center"/>
      <protection locked="0"/>
    </xf>
    <xf numFmtId="0" fontId="3" fillId="6" borderId="2" xfId="0" applyFont="1" applyFill="1" applyBorder="1" applyAlignment="1" applyProtection="1">
      <alignment horizontal="left"/>
      <protection locked="0"/>
    </xf>
    <xf numFmtId="0" fontId="33" fillId="3" borderId="0" xfId="0" applyFont="1" applyFill="1" applyAlignment="1">
      <alignment horizontal="right"/>
    </xf>
    <xf numFmtId="0" fontId="0" fillId="0" borderId="0" xfId="0" applyAlignment="1">
      <alignment horizontal="right"/>
    </xf>
    <xf numFmtId="0" fontId="0" fillId="0" borderId="0" xfId="0" applyAlignment="1"/>
    <xf numFmtId="0" fontId="17" fillId="3" borderId="0" xfId="0" applyFont="1" applyFill="1" applyAlignment="1">
      <alignment horizontal="right"/>
    </xf>
    <xf numFmtId="0" fontId="1" fillId="2" borderId="0" xfId="0" applyFont="1" applyFill="1" applyBorder="1" applyAlignment="1">
      <alignment horizontal="center" vertical="center"/>
    </xf>
    <xf numFmtId="0" fontId="2" fillId="2" borderId="0" xfId="0" applyFont="1" applyFill="1" applyAlignment="1">
      <alignment vertical="center"/>
    </xf>
    <xf numFmtId="0" fontId="2" fillId="2" borderId="1" xfId="0" applyFont="1" applyFill="1" applyBorder="1" applyAlignment="1">
      <alignment vertical="center"/>
    </xf>
    <xf numFmtId="0" fontId="1" fillId="2" borderId="0" xfId="0" applyFont="1" applyFill="1" applyBorder="1" applyAlignment="1" applyProtection="1">
      <alignment horizontal="center" vertical="center"/>
    </xf>
    <xf numFmtId="0" fontId="2" fillId="0" borderId="0" xfId="0" applyFont="1" applyBorder="1" applyAlignment="1"/>
    <xf numFmtId="0" fontId="2" fillId="0" borderId="1" xfId="0" applyFont="1" applyBorder="1" applyAlignment="1"/>
    <xf numFmtId="0" fontId="1" fillId="3" borderId="0" xfId="0" applyFont="1" applyFill="1" applyBorder="1" applyAlignment="1" applyProtection="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8" fillId="2" borderId="3" xfId="0" applyFont="1" applyFill="1" applyBorder="1" applyAlignment="1" applyProtection="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8" fillId="2" borderId="7" xfId="0" applyFont="1" applyFill="1" applyBorder="1" applyAlignment="1" applyProtection="1">
      <alignment vertical="center"/>
    </xf>
    <xf numFmtId="0" fontId="0" fillId="0" borderId="7" xfId="0" applyBorder="1" applyAlignment="1">
      <alignment vertical="center"/>
    </xf>
    <xf numFmtId="0" fontId="0" fillId="0" borderId="0" xfId="0" applyAlignment="1">
      <alignment vertical="center"/>
    </xf>
    <xf numFmtId="0" fontId="8" fillId="2" borderId="7" xfId="0" applyFont="1" applyFill="1" applyBorder="1" applyAlignment="1" applyProtection="1">
      <alignment horizontal="left" vertical="center"/>
    </xf>
    <xf numFmtId="0" fontId="8" fillId="2" borderId="3" xfId="0" applyFont="1" applyFill="1" applyBorder="1" applyAlignment="1" applyProtection="1">
      <alignment vertical="center"/>
    </xf>
    <xf numFmtId="0" fontId="0" fillId="0" borderId="3" xfId="0" applyBorder="1" applyAlignment="1">
      <alignment vertical="center"/>
    </xf>
    <xf numFmtId="0" fontId="8" fillId="2" borderId="7" xfId="0" applyFont="1" applyFill="1" applyBorder="1" applyAlignment="1">
      <alignment vertical="center" wrapText="1"/>
    </xf>
    <xf numFmtId="0" fontId="0" fillId="0" borderId="7" xfId="0" applyBorder="1" applyAlignment="1">
      <alignment vertical="center" wrapText="1"/>
    </xf>
    <xf numFmtId="0" fontId="8" fillId="2" borderId="0" xfId="0" applyFont="1"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cellXfs>
  <cellStyles count="1">
    <cellStyle name="Standard" xfId="0" builtinId="0"/>
  </cellStyles>
  <dxfs count="25">
    <dxf>
      <font>
        <color rgb="FFFFFF99"/>
      </font>
    </dxf>
    <dxf>
      <font>
        <color rgb="FF99CCFF"/>
      </font>
    </dxf>
    <dxf>
      <font>
        <condense val="0"/>
        <extend val="0"/>
        <color indexed="43"/>
      </font>
    </dxf>
    <dxf>
      <font>
        <b/>
        <i val="0"/>
        <condense val="0"/>
        <extend val="0"/>
        <color indexed="10"/>
      </font>
    </dxf>
    <dxf>
      <font>
        <condense val="0"/>
        <extend val="0"/>
        <color indexed="43"/>
      </font>
    </dxf>
    <dxf>
      <font>
        <condense val="0"/>
        <extend val="0"/>
        <color indexed="10"/>
      </font>
    </dxf>
    <dxf>
      <font>
        <condense val="0"/>
        <extend val="0"/>
        <color indexed="12"/>
      </font>
    </dxf>
    <dxf>
      <font>
        <condense val="0"/>
        <extend val="0"/>
        <color indexed="9"/>
      </font>
    </dxf>
    <dxf>
      <font>
        <condense val="0"/>
        <extend val="0"/>
        <color indexed="10"/>
      </font>
      <fill>
        <patternFill patternType="solid">
          <bgColor indexed="9"/>
        </patternFill>
      </fill>
    </dxf>
    <dxf>
      <font>
        <condense val="0"/>
        <extend val="0"/>
        <color indexed="9"/>
      </font>
    </dxf>
    <dxf>
      <font>
        <condense val="0"/>
        <extend val="0"/>
        <color indexed="10"/>
      </font>
      <fill>
        <patternFill patternType="none">
          <bgColor indexed="65"/>
        </patternFill>
      </fill>
    </dxf>
    <dxf>
      <font>
        <condense val="0"/>
        <extend val="0"/>
        <color indexed="43"/>
      </font>
    </dxf>
    <dxf>
      <font>
        <condense val="0"/>
        <extend val="0"/>
        <color indexed="43"/>
      </font>
    </dxf>
    <dxf>
      <font>
        <b/>
        <i val="0"/>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43"/>
      </font>
    </dxf>
    <dxf>
      <font>
        <condense val="0"/>
        <extend val="0"/>
        <color indexed="9"/>
      </font>
    </dxf>
    <dxf>
      <font>
        <condense val="0"/>
        <extend val="0"/>
        <color indexed="10"/>
      </font>
      <fill>
        <patternFill patternType="solid">
          <bgColor indexed="9"/>
        </patternFill>
      </fill>
    </dxf>
    <dxf>
      <font>
        <condense val="0"/>
        <extend val="0"/>
        <color indexed="9"/>
      </font>
    </dxf>
    <dxf>
      <font>
        <condense val="0"/>
        <extend val="0"/>
        <color indexed="10"/>
      </font>
      <fill>
        <patternFill patternType="none">
          <bgColor indexed="65"/>
        </patternFill>
      </fill>
    </dxf>
    <dxf>
      <font>
        <condense val="0"/>
        <extend val="0"/>
        <color indexed="47"/>
      </font>
    </dxf>
    <dxf>
      <font>
        <condense val="0"/>
        <extend val="0"/>
        <color indexed="47"/>
      </font>
    </dxf>
    <dxf>
      <font>
        <condense val="0"/>
        <extend val="0"/>
        <color indexed="43"/>
      </font>
      <fill>
        <patternFill>
          <bgColor indexed="43"/>
        </patternFill>
      </fill>
    </dxf>
  </dxfs>
  <tableStyles count="0" defaultTableStyle="TableStyleMedium2" defaultPivotStyle="PivotStyleLight16"/>
  <colors>
    <mruColors>
      <color rgb="FF9AD6F4"/>
      <color rgb="FFFDFA90"/>
      <color rgb="FFF1C113"/>
      <color rgb="FFF0A114"/>
      <color rgb="FFF06314"/>
      <color rgb="FFF393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Geschätzte Kosten und Erlös: Hackgutlinien</a:t>
            </a:r>
          </a:p>
        </c:rich>
      </c:tx>
      <c:layout/>
      <c:overlay val="0"/>
    </c:title>
    <c:autoTitleDeleted val="0"/>
    <c:plotArea>
      <c:layout/>
      <c:barChart>
        <c:barDir val="col"/>
        <c:grouping val="stacked"/>
        <c:varyColors val="0"/>
        <c:ser>
          <c:idx val="0"/>
          <c:order val="0"/>
          <c:tx>
            <c:strRef>
              <c:f>Hackgutlinien!$J$19</c:f>
              <c:strCache>
                <c:ptCount val="1"/>
                <c:pt idx="0">
                  <c:v>Erlös</c:v>
                </c:pt>
              </c:strCache>
            </c:strRef>
          </c:tx>
          <c:spPr>
            <a:solidFill>
              <a:srgbClr val="9AD6F4"/>
            </a:solidFill>
            <a:ln>
              <a:solidFill>
                <a:schemeClr val="tx1"/>
              </a:solidFill>
            </a:ln>
          </c:spPr>
          <c:invertIfNegative val="0"/>
          <c:dLbls>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strRef>
              <c:f>Hackgutlinien!$K$18:$L$18</c:f>
              <c:strCache>
                <c:ptCount val="2"/>
                <c:pt idx="0">
                  <c:v>Kosten</c:v>
                </c:pt>
                <c:pt idx="1">
                  <c:v>Erlös</c:v>
                </c:pt>
              </c:strCache>
            </c:strRef>
          </c:cat>
          <c:val>
            <c:numRef>
              <c:f>Hackgutlinien!$K$19:$L$19</c:f>
              <c:numCache>
                <c:formatCode>0</c:formatCode>
                <c:ptCount val="2"/>
                <c:pt idx="1">
                  <c:v>3353.3999999999996</c:v>
                </c:pt>
              </c:numCache>
            </c:numRef>
          </c:val>
        </c:ser>
        <c:ser>
          <c:idx val="4"/>
          <c:order val="1"/>
          <c:tx>
            <c:strRef>
              <c:f>Hackgutlinien!$J$23</c:f>
              <c:strCache>
                <c:ptCount val="1"/>
                <c:pt idx="0">
                  <c:v>Lagerung und Weitertransport</c:v>
                </c:pt>
              </c:strCache>
            </c:strRef>
          </c:tx>
          <c:spPr>
            <a:solidFill>
              <a:srgbClr val="FDFA90"/>
            </a:solidFill>
            <a:ln>
              <a:solidFill>
                <a:schemeClr val="tx1"/>
              </a:solidFill>
            </a:ln>
          </c:spPr>
          <c:invertIfNegative val="0"/>
          <c:dLbls>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strRef>
              <c:f>Hackgutlinien!$K$18:$L$18</c:f>
              <c:strCache>
                <c:ptCount val="2"/>
                <c:pt idx="0">
                  <c:v>Kosten</c:v>
                </c:pt>
                <c:pt idx="1">
                  <c:v>Erlös</c:v>
                </c:pt>
              </c:strCache>
            </c:strRef>
          </c:cat>
          <c:val>
            <c:numRef>
              <c:f>Hackgutlinien!$K$23:$L$23</c:f>
              <c:numCache>
                <c:formatCode>General</c:formatCode>
                <c:ptCount val="2"/>
                <c:pt idx="0" formatCode="0">
                  <c:v>437.66560344827587</c:v>
                </c:pt>
              </c:numCache>
            </c:numRef>
          </c:val>
        </c:ser>
        <c:ser>
          <c:idx val="3"/>
          <c:order val="2"/>
          <c:tx>
            <c:strRef>
              <c:f>Hackgutlinien!$J$22</c:f>
              <c:strCache>
                <c:ptCount val="1"/>
                <c:pt idx="0">
                  <c:v>Transport der Biomasse</c:v>
                </c:pt>
              </c:strCache>
            </c:strRef>
          </c:tx>
          <c:spPr>
            <a:solidFill>
              <a:srgbClr val="F1C113"/>
            </a:solidFill>
            <a:ln>
              <a:solidFill>
                <a:schemeClr val="tx1"/>
              </a:solidFill>
            </a:ln>
          </c:spPr>
          <c:invertIfNegative val="0"/>
          <c:dLbls>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strRef>
              <c:f>Hackgutlinien!$K$18:$L$18</c:f>
              <c:strCache>
                <c:ptCount val="2"/>
                <c:pt idx="0">
                  <c:v>Kosten</c:v>
                </c:pt>
                <c:pt idx="1">
                  <c:v>Erlös</c:v>
                </c:pt>
              </c:strCache>
            </c:strRef>
          </c:cat>
          <c:val>
            <c:numRef>
              <c:f>Hackgutlinien!$K$22:$L$22</c:f>
              <c:numCache>
                <c:formatCode>General</c:formatCode>
                <c:ptCount val="2"/>
                <c:pt idx="0" formatCode="0">
                  <c:v>425.30108108108107</c:v>
                </c:pt>
              </c:numCache>
            </c:numRef>
          </c:val>
        </c:ser>
        <c:ser>
          <c:idx val="2"/>
          <c:order val="3"/>
          <c:tx>
            <c:strRef>
              <c:f>Hackgutlinien!$J$21</c:f>
              <c:strCache>
                <c:ptCount val="1"/>
                <c:pt idx="0">
                  <c:v>Ernte</c:v>
                </c:pt>
              </c:strCache>
            </c:strRef>
          </c:tx>
          <c:spPr>
            <a:solidFill>
              <a:srgbClr val="F0A114"/>
            </a:solidFill>
            <a:ln>
              <a:solidFill>
                <a:schemeClr val="tx1"/>
              </a:solidFill>
            </a:ln>
          </c:spPr>
          <c:invertIfNegative val="0"/>
          <c:dLbls>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strRef>
              <c:f>Hackgutlinien!$K$18:$L$18</c:f>
              <c:strCache>
                <c:ptCount val="2"/>
                <c:pt idx="0">
                  <c:v>Kosten</c:v>
                </c:pt>
                <c:pt idx="1">
                  <c:v>Erlös</c:v>
                </c:pt>
              </c:strCache>
            </c:strRef>
          </c:cat>
          <c:val>
            <c:numRef>
              <c:f>Hackgutlinien!$K$21:$L$21</c:f>
              <c:numCache>
                <c:formatCode>General</c:formatCode>
                <c:ptCount val="2"/>
                <c:pt idx="0" formatCode="0">
                  <c:v>900.10810810810801</c:v>
                </c:pt>
              </c:numCache>
            </c:numRef>
          </c:val>
        </c:ser>
        <c:ser>
          <c:idx val="1"/>
          <c:order val="4"/>
          <c:tx>
            <c:strRef>
              <c:f>Hackgutlinien!$J$20</c:f>
              <c:strCache>
                <c:ptCount val="1"/>
                <c:pt idx="0">
                  <c:v>Transport der Erntemaschine</c:v>
                </c:pt>
              </c:strCache>
            </c:strRef>
          </c:tx>
          <c:spPr>
            <a:solidFill>
              <a:srgbClr val="F06314"/>
            </a:solidFill>
            <a:ln>
              <a:solidFill>
                <a:schemeClr val="tx1"/>
              </a:solidFill>
            </a:ln>
          </c:spPr>
          <c:invertIfNegative val="0"/>
          <c:dLbls>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strRef>
              <c:f>Hackgutlinien!$K$18:$L$18</c:f>
              <c:strCache>
                <c:ptCount val="2"/>
                <c:pt idx="0">
                  <c:v>Kosten</c:v>
                </c:pt>
                <c:pt idx="1">
                  <c:v>Erlös</c:v>
                </c:pt>
              </c:strCache>
            </c:strRef>
          </c:cat>
          <c:val>
            <c:numRef>
              <c:f>Hackgutlinien!$K$20:$L$20</c:f>
              <c:numCache>
                <c:formatCode>General</c:formatCode>
                <c:ptCount val="2"/>
                <c:pt idx="0" formatCode="0">
                  <c:v>300</c:v>
                </c:pt>
              </c:numCache>
            </c:numRef>
          </c:val>
        </c:ser>
        <c:dLbls>
          <c:showLegendKey val="0"/>
          <c:showVal val="0"/>
          <c:showCatName val="0"/>
          <c:showSerName val="0"/>
          <c:showPercent val="0"/>
          <c:showBubbleSize val="0"/>
        </c:dLbls>
        <c:gapWidth val="150"/>
        <c:overlap val="100"/>
        <c:axId val="155915392"/>
        <c:axId val="155916928"/>
      </c:barChart>
      <c:catAx>
        <c:axId val="155915392"/>
        <c:scaling>
          <c:orientation val="minMax"/>
        </c:scaling>
        <c:delete val="0"/>
        <c:axPos val="b"/>
        <c:majorTickMark val="out"/>
        <c:minorTickMark val="none"/>
        <c:tickLblPos val="nextTo"/>
        <c:txPr>
          <a:bodyPr/>
          <a:lstStyle/>
          <a:p>
            <a:pPr>
              <a:defRPr sz="1200">
                <a:latin typeface="Arial" pitchFamily="34" charset="0"/>
                <a:cs typeface="Arial" pitchFamily="34" charset="0"/>
              </a:defRPr>
            </a:pPr>
            <a:endParaRPr lang="de-DE"/>
          </a:p>
        </c:txPr>
        <c:crossAx val="155916928"/>
        <c:crosses val="autoZero"/>
        <c:auto val="1"/>
        <c:lblAlgn val="ctr"/>
        <c:lblOffset val="100"/>
        <c:noMultiLvlLbl val="0"/>
      </c:catAx>
      <c:valAx>
        <c:axId val="155916928"/>
        <c:scaling>
          <c:orientation val="minMax"/>
        </c:scaling>
        <c:delete val="0"/>
        <c:axPos val="l"/>
        <c:majorGridlines/>
        <c:title>
          <c:tx>
            <c:rich>
              <a:bodyPr rot="0" vert="horz"/>
              <a:lstStyle/>
              <a:p>
                <a:pPr>
                  <a:defRPr/>
                </a:pPr>
                <a:r>
                  <a:rPr lang="en-US" sz="1400" b="0">
                    <a:latin typeface="Arial" pitchFamily="34" charset="0"/>
                    <a:cs typeface="Arial" pitchFamily="34" charset="0"/>
                  </a:rPr>
                  <a:t>[€]</a:t>
                </a:r>
              </a:p>
            </c:rich>
          </c:tx>
          <c:layout/>
          <c:overlay val="0"/>
        </c:title>
        <c:numFmt formatCode="General" sourceLinked="1"/>
        <c:majorTickMark val="out"/>
        <c:minorTickMark val="none"/>
        <c:tickLblPos val="nextTo"/>
        <c:txPr>
          <a:bodyPr/>
          <a:lstStyle/>
          <a:p>
            <a:pPr>
              <a:defRPr sz="1200">
                <a:latin typeface="Arial" pitchFamily="34" charset="0"/>
                <a:cs typeface="Arial" pitchFamily="34" charset="0"/>
              </a:defRPr>
            </a:pPr>
            <a:endParaRPr lang="de-DE"/>
          </a:p>
        </c:txPr>
        <c:crossAx val="155915392"/>
        <c:crosses val="autoZero"/>
        <c:crossBetween val="between"/>
      </c:valAx>
      <c:spPr>
        <a:solidFill>
          <a:schemeClr val="bg1">
            <a:lumMod val="85000"/>
          </a:schemeClr>
        </a:solidFill>
      </c:spPr>
    </c:plotArea>
    <c:legend>
      <c:legendPos val="r"/>
      <c:legendEntry>
        <c:idx val="0"/>
        <c:txPr>
          <a:bodyPr/>
          <a:lstStyle/>
          <a:p>
            <a:pPr>
              <a:defRPr>
                <a:latin typeface="Arial" pitchFamily="34" charset="0"/>
                <a:cs typeface="Arial" pitchFamily="34" charset="0"/>
              </a:defRPr>
            </a:pPr>
            <a:endParaRPr lang="de-DE"/>
          </a:p>
        </c:txPr>
      </c:legendEntry>
      <c:legendEntry>
        <c:idx val="1"/>
        <c:txPr>
          <a:bodyPr/>
          <a:lstStyle/>
          <a:p>
            <a:pPr>
              <a:defRPr>
                <a:latin typeface="Arial" pitchFamily="34" charset="0"/>
                <a:cs typeface="Arial" pitchFamily="34" charset="0"/>
              </a:defRPr>
            </a:pPr>
            <a:endParaRPr lang="de-DE"/>
          </a:p>
        </c:txPr>
      </c:legendEntry>
      <c:legendEntry>
        <c:idx val="2"/>
        <c:txPr>
          <a:bodyPr/>
          <a:lstStyle/>
          <a:p>
            <a:pPr>
              <a:defRPr>
                <a:latin typeface="Arial" pitchFamily="34" charset="0"/>
                <a:cs typeface="Arial" pitchFamily="34" charset="0"/>
              </a:defRPr>
            </a:pPr>
            <a:endParaRPr lang="de-DE"/>
          </a:p>
        </c:txPr>
      </c:legendEntry>
      <c:legendEntry>
        <c:idx val="3"/>
        <c:txPr>
          <a:bodyPr/>
          <a:lstStyle/>
          <a:p>
            <a:pPr>
              <a:defRPr>
                <a:latin typeface="Arial" pitchFamily="34" charset="0"/>
                <a:cs typeface="Arial" pitchFamily="34" charset="0"/>
              </a:defRPr>
            </a:pPr>
            <a:endParaRPr lang="de-DE"/>
          </a:p>
        </c:txPr>
      </c:legendEntry>
      <c:legendEntry>
        <c:idx val="4"/>
        <c:txPr>
          <a:bodyPr/>
          <a:lstStyle/>
          <a:p>
            <a:pPr>
              <a:defRPr>
                <a:latin typeface="Arial" pitchFamily="34" charset="0"/>
                <a:cs typeface="Arial" pitchFamily="34" charset="0"/>
              </a:defRPr>
            </a:pPr>
            <a:endParaRPr lang="de-DE"/>
          </a:p>
        </c:txPr>
      </c:legendEntry>
      <c:layout/>
      <c:overlay val="0"/>
      <c:spPr>
        <a:ln>
          <a:solidFill>
            <a:schemeClr val="tx1"/>
          </a:solidFill>
        </a:ln>
      </c:spPr>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Geschätzte Kosten und Erlös: Vollbaumlinien</a:t>
            </a:r>
          </a:p>
        </c:rich>
      </c:tx>
      <c:layout/>
      <c:overlay val="0"/>
    </c:title>
    <c:autoTitleDeleted val="0"/>
    <c:plotArea>
      <c:layout/>
      <c:barChart>
        <c:barDir val="col"/>
        <c:grouping val="stacked"/>
        <c:varyColors val="0"/>
        <c:ser>
          <c:idx val="0"/>
          <c:order val="0"/>
          <c:tx>
            <c:strRef>
              <c:f>Vollbaumlinien!$J$20</c:f>
              <c:strCache>
                <c:ptCount val="1"/>
                <c:pt idx="0">
                  <c:v>Erlös</c:v>
                </c:pt>
              </c:strCache>
            </c:strRef>
          </c:tx>
          <c:spPr>
            <a:solidFill>
              <a:srgbClr val="9AD6F4"/>
            </a:solidFill>
            <a:ln>
              <a:solidFill>
                <a:srgbClr val="000000"/>
              </a:solidFill>
            </a:ln>
          </c:spPr>
          <c:invertIfNegative val="0"/>
          <c:dLbls>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strRef>
              <c:f>Vollbaumlinien!$K$19:$L$19</c:f>
              <c:strCache>
                <c:ptCount val="2"/>
                <c:pt idx="0">
                  <c:v>Kosten</c:v>
                </c:pt>
                <c:pt idx="1">
                  <c:v>Erlös</c:v>
                </c:pt>
              </c:strCache>
            </c:strRef>
          </c:cat>
          <c:val>
            <c:numRef>
              <c:f>Vollbaumlinien!$K$20:$L$20</c:f>
              <c:numCache>
                <c:formatCode>0</c:formatCode>
                <c:ptCount val="2"/>
                <c:pt idx="1">
                  <c:v>3353.3999999999996</c:v>
                </c:pt>
              </c:numCache>
            </c:numRef>
          </c:val>
        </c:ser>
        <c:ser>
          <c:idx val="4"/>
          <c:order val="1"/>
          <c:tx>
            <c:strRef>
              <c:f>Vollbaumlinien!$J$24</c:f>
              <c:strCache>
                <c:ptCount val="1"/>
                <c:pt idx="0">
                  <c:v>Lagerung und Transport </c:v>
                </c:pt>
              </c:strCache>
            </c:strRef>
          </c:tx>
          <c:spPr>
            <a:solidFill>
              <a:srgbClr val="FDFA90"/>
            </a:solidFill>
            <a:ln>
              <a:solidFill>
                <a:srgbClr val="000000"/>
              </a:solidFill>
            </a:ln>
          </c:spPr>
          <c:invertIfNegative val="0"/>
          <c:dLbls>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strRef>
              <c:f>Vollbaumlinien!$K$19:$L$19</c:f>
              <c:strCache>
                <c:ptCount val="2"/>
                <c:pt idx="0">
                  <c:v>Kosten</c:v>
                </c:pt>
                <c:pt idx="1">
                  <c:v>Erlös</c:v>
                </c:pt>
              </c:strCache>
            </c:strRef>
          </c:cat>
          <c:val>
            <c:numRef>
              <c:f>Vollbaumlinien!$K$24:$L$24</c:f>
              <c:numCache>
                <c:formatCode>General</c:formatCode>
                <c:ptCount val="2"/>
                <c:pt idx="0" formatCode="0">
                  <c:v>661.3649999999999</c:v>
                </c:pt>
              </c:numCache>
            </c:numRef>
          </c:val>
        </c:ser>
        <c:ser>
          <c:idx val="3"/>
          <c:order val="2"/>
          <c:tx>
            <c:strRef>
              <c:f>Vollbaumlinien!$J$23</c:f>
              <c:strCache>
                <c:ptCount val="1"/>
                <c:pt idx="0">
                  <c:v>Hacken </c:v>
                </c:pt>
              </c:strCache>
            </c:strRef>
          </c:tx>
          <c:spPr>
            <a:solidFill>
              <a:srgbClr val="F1C113"/>
            </a:solidFill>
            <a:ln>
              <a:solidFill>
                <a:srgbClr val="000000"/>
              </a:solidFill>
            </a:ln>
          </c:spPr>
          <c:invertIfNegative val="0"/>
          <c:dLbls>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strRef>
              <c:f>Vollbaumlinien!$K$19:$L$19</c:f>
              <c:strCache>
                <c:ptCount val="2"/>
                <c:pt idx="0">
                  <c:v>Kosten</c:v>
                </c:pt>
                <c:pt idx="1">
                  <c:v>Erlös</c:v>
                </c:pt>
              </c:strCache>
            </c:strRef>
          </c:cat>
          <c:val>
            <c:numRef>
              <c:f>Vollbaumlinien!$K$23:$L$23</c:f>
              <c:numCache>
                <c:formatCode>General</c:formatCode>
                <c:ptCount val="2"/>
                <c:pt idx="0" formatCode="0">
                  <c:v>1138.184</c:v>
                </c:pt>
              </c:numCache>
            </c:numRef>
          </c:val>
        </c:ser>
        <c:ser>
          <c:idx val="2"/>
          <c:order val="3"/>
          <c:tx>
            <c:strRef>
              <c:f>Vollbaumlinien!$J$22</c:f>
              <c:strCache>
                <c:ptCount val="1"/>
                <c:pt idx="0">
                  <c:v>Ernte</c:v>
                </c:pt>
              </c:strCache>
            </c:strRef>
          </c:tx>
          <c:spPr>
            <a:solidFill>
              <a:srgbClr val="F0A114"/>
            </a:solidFill>
            <a:ln>
              <a:solidFill>
                <a:srgbClr val="000000"/>
              </a:solidFill>
            </a:ln>
          </c:spPr>
          <c:invertIfNegative val="0"/>
          <c:dLbls>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strRef>
              <c:f>Vollbaumlinien!$K$19:$L$19</c:f>
              <c:strCache>
                <c:ptCount val="2"/>
                <c:pt idx="0">
                  <c:v>Kosten</c:v>
                </c:pt>
                <c:pt idx="1">
                  <c:v>Erlös</c:v>
                </c:pt>
              </c:strCache>
            </c:strRef>
          </c:cat>
          <c:val>
            <c:numRef>
              <c:f>Vollbaumlinien!$K$22:$L$22</c:f>
              <c:numCache>
                <c:formatCode>General</c:formatCode>
                <c:ptCount val="2"/>
                <c:pt idx="0" formatCode="0">
                  <c:v>662.4</c:v>
                </c:pt>
              </c:numCache>
            </c:numRef>
          </c:val>
        </c:ser>
        <c:ser>
          <c:idx val="1"/>
          <c:order val="4"/>
          <c:tx>
            <c:strRef>
              <c:f>Vollbaumlinien!$J$21</c:f>
              <c:strCache>
                <c:ptCount val="1"/>
                <c:pt idx="0">
                  <c:v>Transport der Erntemaschine</c:v>
                </c:pt>
              </c:strCache>
            </c:strRef>
          </c:tx>
          <c:spPr>
            <a:solidFill>
              <a:srgbClr val="F06314"/>
            </a:solidFill>
            <a:ln>
              <a:solidFill>
                <a:srgbClr val="000000"/>
              </a:solidFill>
            </a:ln>
          </c:spPr>
          <c:invertIfNegative val="0"/>
          <c:dLbls>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strRef>
              <c:f>Vollbaumlinien!$K$19:$L$19</c:f>
              <c:strCache>
                <c:ptCount val="2"/>
                <c:pt idx="0">
                  <c:v>Kosten</c:v>
                </c:pt>
                <c:pt idx="1">
                  <c:v>Erlös</c:v>
                </c:pt>
              </c:strCache>
            </c:strRef>
          </c:cat>
          <c:val>
            <c:numRef>
              <c:f>Vollbaumlinien!$K$21:$L$21</c:f>
              <c:numCache>
                <c:formatCode>General</c:formatCode>
                <c:ptCount val="2"/>
                <c:pt idx="0" formatCode="0">
                  <c:v>400</c:v>
                </c:pt>
              </c:numCache>
            </c:numRef>
          </c:val>
        </c:ser>
        <c:dLbls>
          <c:showLegendKey val="0"/>
          <c:showVal val="0"/>
          <c:showCatName val="0"/>
          <c:showSerName val="0"/>
          <c:showPercent val="0"/>
          <c:showBubbleSize val="0"/>
        </c:dLbls>
        <c:gapWidth val="150"/>
        <c:overlap val="100"/>
        <c:axId val="115391872"/>
        <c:axId val="115397760"/>
      </c:barChart>
      <c:catAx>
        <c:axId val="115391872"/>
        <c:scaling>
          <c:orientation val="minMax"/>
        </c:scaling>
        <c:delete val="0"/>
        <c:axPos val="b"/>
        <c:majorTickMark val="out"/>
        <c:minorTickMark val="none"/>
        <c:tickLblPos val="nextTo"/>
        <c:txPr>
          <a:bodyPr/>
          <a:lstStyle/>
          <a:p>
            <a:pPr>
              <a:defRPr sz="1200">
                <a:latin typeface="Arial" pitchFamily="34" charset="0"/>
                <a:cs typeface="Arial" pitchFamily="34" charset="0"/>
              </a:defRPr>
            </a:pPr>
            <a:endParaRPr lang="de-DE"/>
          </a:p>
        </c:txPr>
        <c:crossAx val="115397760"/>
        <c:crosses val="autoZero"/>
        <c:auto val="1"/>
        <c:lblAlgn val="ctr"/>
        <c:lblOffset val="100"/>
        <c:noMultiLvlLbl val="0"/>
      </c:catAx>
      <c:valAx>
        <c:axId val="115397760"/>
        <c:scaling>
          <c:orientation val="minMax"/>
        </c:scaling>
        <c:delete val="0"/>
        <c:axPos val="l"/>
        <c:majorGridlines/>
        <c:title>
          <c:tx>
            <c:rich>
              <a:bodyPr rot="0" vert="horz"/>
              <a:lstStyle/>
              <a:p>
                <a:pPr>
                  <a:defRPr/>
                </a:pPr>
                <a:r>
                  <a:rPr lang="en-US" sz="1400" b="0">
                    <a:latin typeface="Arial" pitchFamily="34" charset="0"/>
                    <a:cs typeface="Arial" pitchFamily="34" charset="0"/>
                  </a:rPr>
                  <a:t>[€]</a:t>
                </a:r>
              </a:p>
            </c:rich>
          </c:tx>
          <c:layout/>
          <c:overlay val="0"/>
        </c:title>
        <c:numFmt formatCode="General" sourceLinked="1"/>
        <c:majorTickMark val="out"/>
        <c:minorTickMark val="none"/>
        <c:tickLblPos val="nextTo"/>
        <c:txPr>
          <a:bodyPr/>
          <a:lstStyle/>
          <a:p>
            <a:pPr>
              <a:defRPr sz="1200">
                <a:latin typeface="Arial" pitchFamily="34" charset="0"/>
                <a:cs typeface="Arial" pitchFamily="34" charset="0"/>
              </a:defRPr>
            </a:pPr>
            <a:endParaRPr lang="de-DE"/>
          </a:p>
        </c:txPr>
        <c:crossAx val="115391872"/>
        <c:crosses val="autoZero"/>
        <c:crossBetween val="between"/>
      </c:valAx>
      <c:spPr>
        <a:solidFill>
          <a:schemeClr val="bg1">
            <a:lumMod val="85000"/>
          </a:schemeClr>
        </a:solidFill>
      </c:spPr>
    </c:plotArea>
    <c:legend>
      <c:legendPos val="r"/>
      <c:layout/>
      <c:overlay val="0"/>
      <c:spPr>
        <a:ln>
          <a:solidFill>
            <a:srgbClr val="000000"/>
          </a:solidFill>
        </a:ln>
      </c:spPr>
      <c:txPr>
        <a:bodyPr/>
        <a:lstStyle/>
        <a:p>
          <a:pPr>
            <a:defRPr>
              <a:latin typeface="Arial" pitchFamily="34" charset="0"/>
              <a:cs typeface="Arial" pitchFamily="34" charset="0"/>
            </a:defRPr>
          </a:pPr>
          <a:endParaRPr lang="de-DE"/>
        </a:p>
      </c:txPr>
    </c:legend>
    <c:plotVisOnly val="1"/>
    <c:dispBlanksAs val="gap"/>
    <c:showDLblsOverMax val="0"/>
  </c:chart>
  <c:spPr>
    <a:solidFill>
      <a:srgbClr val="FFFFFF"/>
    </a:solidFill>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628650</xdr:colOff>
      <xdr:row>55</xdr:row>
      <xdr:rowOff>114300</xdr:rowOff>
    </xdr:from>
    <xdr:to>
      <xdr:col>14</xdr:col>
      <xdr:colOff>28575</xdr:colOff>
      <xdr:row>60</xdr:row>
      <xdr:rowOff>142875</xdr:rowOff>
    </xdr:to>
    <xdr:pic>
      <xdr:nvPicPr>
        <xdr:cNvPr id="2" name="Picture 1" descr="Logo_FN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9582150"/>
          <a:ext cx="9239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257175</xdr:colOff>
      <xdr:row>62</xdr:row>
      <xdr:rowOff>114300</xdr:rowOff>
    </xdr:from>
    <xdr:to>
      <xdr:col>15</xdr:col>
      <xdr:colOff>152400</xdr:colOff>
      <xdr:row>68</xdr:row>
      <xdr:rowOff>123825</xdr:rowOff>
    </xdr:to>
    <xdr:pic>
      <xdr:nvPicPr>
        <xdr:cNvPr id="3" name="Picture 2" descr="Logo_FVA mit Schrif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7175" y="10744200"/>
          <a:ext cx="37052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200025</xdr:colOff>
      <xdr:row>55</xdr:row>
      <xdr:rowOff>142875</xdr:rowOff>
    </xdr:from>
    <xdr:to>
      <xdr:col>12</xdr:col>
      <xdr:colOff>371475</xdr:colOff>
      <xdr:row>60</xdr:row>
      <xdr:rowOff>76200</xdr:rowOff>
    </xdr:to>
    <xdr:pic>
      <xdr:nvPicPr>
        <xdr:cNvPr id="4" name="Picture 5" descr="Logo_BMELV_zugeschnitt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20025" y="9610725"/>
          <a:ext cx="16954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161925</xdr:colOff>
      <xdr:row>1</xdr:row>
      <xdr:rowOff>333375</xdr:rowOff>
    </xdr:from>
    <xdr:to>
      <xdr:col>14</xdr:col>
      <xdr:colOff>152400</xdr:colOff>
      <xdr:row>15</xdr:row>
      <xdr:rowOff>95250</xdr:rowOff>
    </xdr:to>
    <xdr:pic>
      <xdr:nvPicPr>
        <xdr:cNvPr id="5" name="Picture 13" descr="GBE_quadratis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81925" y="495300"/>
          <a:ext cx="3038475" cy="25812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280985</xdr:colOff>
      <xdr:row>25</xdr:row>
      <xdr:rowOff>95249</xdr:rowOff>
    </xdr:from>
    <xdr:to>
      <xdr:col>10</xdr:col>
      <xdr:colOff>95250</xdr:colOff>
      <xdr:row>48</xdr:row>
      <xdr:rowOff>9524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223835</xdr:colOff>
      <xdr:row>25</xdr:row>
      <xdr:rowOff>38099</xdr:rowOff>
    </xdr:from>
    <xdr:to>
      <xdr:col>10</xdr:col>
      <xdr:colOff>190500</xdr:colOff>
      <xdr:row>46</xdr:row>
      <xdr:rowOff>28574</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J72"/>
  <sheetViews>
    <sheetView tabSelected="1" workbookViewId="0"/>
  </sheetViews>
  <sheetFormatPr baseColWidth="10" defaultRowHeight="14.25" x14ac:dyDescent="0.2"/>
  <cols>
    <col min="1" max="16384" width="11" style="2"/>
  </cols>
  <sheetData>
    <row r="2" spans="2:7" ht="44.25" x14ac:dyDescent="0.55000000000000004">
      <c r="B2" s="258" t="s">
        <v>245</v>
      </c>
      <c r="C2" s="258"/>
      <c r="D2" s="258"/>
      <c r="E2" s="258"/>
      <c r="F2" s="259"/>
      <c r="G2" s="260"/>
    </row>
    <row r="3" spans="2:7" ht="18" x14ac:dyDescent="0.25">
      <c r="F3" s="261" t="s">
        <v>297</v>
      </c>
      <c r="G3" s="259"/>
    </row>
    <row r="4" spans="2:7" ht="18" x14ac:dyDescent="0.25">
      <c r="F4" s="261" t="s">
        <v>298</v>
      </c>
      <c r="G4" s="259"/>
    </row>
    <row r="8" spans="2:7" x14ac:dyDescent="0.2">
      <c r="B8" s="158" t="s">
        <v>246</v>
      </c>
    </row>
    <row r="9" spans="2:7" x14ac:dyDescent="0.2">
      <c r="B9" s="158" t="s">
        <v>247</v>
      </c>
    </row>
    <row r="10" spans="2:7" x14ac:dyDescent="0.2">
      <c r="B10" s="158" t="s">
        <v>248</v>
      </c>
    </row>
    <row r="12" spans="2:7" x14ac:dyDescent="0.2">
      <c r="B12" s="2" t="s">
        <v>249</v>
      </c>
    </row>
    <row r="13" spans="2:7" x14ac:dyDescent="0.2">
      <c r="B13" s="2" t="s">
        <v>250</v>
      </c>
    </row>
    <row r="14" spans="2:7" x14ac:dyDescent="0.2">
      <c r="B14" s="2" t="s">
        <v>251</v>
      </c>
    </row>
    <row r="15" spans="2:7" x14ac:dyDescent="0.2">
      <c r="B15" s="159" t="s">
        <v>252</v>
      </c>
    </row>
    <row r="16" spans="2:7" x14ac:dyDescent="0.2">
      <c r="B16" s="159" t="s">
        <v>253</v>
      </c>
    </row>
    <row r="17" spans="2:8" x14ac:dyDescent="0.2">
      <c r="B17" s="159" t="s">
        <v>254</v>
      </c>
    </row>
    <row r="18" spans="2:8" x14ac:dyDescent="0.2">
      <c r="B18" s="2" t="s">
        <v>255</v>
      </c>
    </row>
    <row r="19" spans="2:8" x14ac:dyDescent="0.2">
      <c r="B19" s="2" t="s">
        <v>256</v>
      </c>
    </row>
    <row r="20" spans="2:8" x14ac:dyDescent="0.2">
      <c r="B20" s="2" t="s">
        <v>257</v>
      </c>
    </row>
    <row r="23" spans="2:8" x14ac:dyDescent="0.2">
      <c r="B23" s="173" t="s">
        <v>258</v>
      </c>
      <c r="C23" s="174"/>
      <c r="H23" s="159"/>
    </row>
    <row r="24" spans="2:8" x14ac:dyDescent="0.2">
      <c r="B24" s="2" t="s">
        <v>259</v>
      </c>
    </row>
    <row r="25" spans="2:8" x14ac:dyDescent="0.2">
      <c r="B25" s="2" t="s">
        <v>260</v>
      </c>
    </row>
    <row r="26" spans="2:8" x14ac:dyDescent="0.2">
      <c r="B26" s="2" t="s">
        <v>261</v>
      </c>
    </row>
    <row r="27" spans="2:8" x14ac:dyDescent="0.2">
      <c r="B27" s="2" t="s">
        <v>262</v>
      </c>
    </row>
    <row r="30" spans="2:8" x14ac:dyDescent="0.2">
      <c r="B30" s="175" t="s">
        <v>263</v>
      </c>
      <c r="C30" s="175"/>
    </row>
    <row r="31" spans="2:8" x14ac:dyDescent="0.2">
      <c r="B31" s="2" t="s">
        <v>264</v>
      </c>
    </row>
    <row r="32" spans="2:8" x14ac:dyDescent="0.2">
      <c r="B32" s="2" t="s">
        <v>265</v>
      </c>
    </row>
    <row r="33" spans="2:3" x14ac:dyDescent="0.2">
      <c r="B33" s="2" t="s">
        <v>266</v>
      </c>
    </row>
    <row r="34" spans="2:3" x14ac:dyDescent="0.2">
      <c r="B34" s="2" t="s">
        <v>267</v>
      </c>
    </row>
    <row r="37" spans="2:3" x14ac:dyDescent="0.2">
      <c r="B37" s="176" t="s">
        <v>268</v>
      </c>
      <c r="C37" s="177"/>
    </row>
    <row r="38" spans="2:3" x14ac:dyDescent="0.2">
      <c r="B38" s="2" t="s">
        <v>269</v>
      </c>
    </row>
    <row r="39" spans="2:3" x14ac:dyDescent="0.2">
      <c r="B39" s="2" t="s">
        <v>270</v>
      </c>
    </row>
    <row r="40" spans="2:3" x14ac:dyDescent="0.2">
      <c r="B40" s="2" t="s">
        <v>271</v>
      </c>
    </row>
    <row r="43" spans="2:3" ht="15" x14ac:dyDescent="0.25">
      <c r="B43" s="160" t="s">
        <v>272</v>
      </c>
    </row>
    <row r="45" spans="2:3" x14ac:dyDescent="0.2">
      <c r="B45" s="2" t="s">
        <v>273</v>
      </c>
    </row>
    <row r="46" spans="2:3" x14ac:dyDescent="0.2">
      <c r="B46" s="2" t="s">
        <v>274</v>
      </c>
    </row>
    <row r="47" spans="2:3" x14ac:dyDescent="0.2">
      <c r="B47" s="158" t="s">
        <v>275</v>
      </c>
    </row>
    <row r="48" spans="2:3" x14ac:dyDescent="0.2">
      <c r="B48" s="2" t="s">
        <v>276</v>
      </c>
    </row>
    <row r="51" spans="2:10" x14ac:dyDescent="0.2">
      <c r="B51" s="2" t="s">
        <v>277</v>
      </c>
    </row>
    <row r="52" spans="2:10" x14ac:dyDescent="0.2">
      <c r="B52" s="135" t="s">
        <v>278</v>
      </c>
    </row>
    <row r="53" spans="2:10" x14ac:dyDescent="0.2">
      <c r="B53" s="2" t="s">
        <v>279</v>
      </c>
    </row>
    <row r="54" spans="2:10" x14ac:dyDescent="0.2">
      <c r="B54" s="2" t="s">
        <v>280</v>
      </c>
    </row>
    <row r="56" spans="2:10" ht="15" x14ac:dyDescent="0.2">
      <c r="B56" s="161" t="s">
        <v>281</v>
      </c>
      <c r="C56" s="162"/>
      <c r="D56" s="163"/>
      <c r="E56" s="163"/>
      <c r="F56" s="163"/>
      <c r="G56" s="163"/>
      <c r="H56" s="163"/>
      <c r="I56" s="163"/>
      <c r="J56" s="164"/>
    </row>
    <row r="57" spans="2:10" x14ac:dyDescent="0.2">
      <c r="B57" s="165" t="s">
        <v>282</v>
      </c>
      <c r="C57" s="166"/>
      <c r="D57" s="3"/>
      <c r="E57" s="3"/>
      <c r="F57" s="3"/>
      <c r="G57" s="3"/>
      <c r="H57" s="3"/>
      <c r="I57" s="3"/>
      <c r="J57" s="167"/>
    </row>
    <row r="58" spans="2:10" x14ac:dyDescent="0.2">
      <c r="B58" s="165" t="s">
        <v>283</v>
      </c>
      <c r="C58" s="166"/>
      <c r="D58" s="3"/>
      <c r="E58" s="3"/>
      <c r="F58" s="3"/>
      <c r="G58" s="3"/>
      <c r="H58" s="3"/>
      <c r="I58" s="3"/>
      <c r="J58" s="167"/>
    </row>
    <row r="59" spans="2:10" x14ac:dyDescent="0.2">
      <c r="B59" s="165" t="s">
        <v>284</v>
      </c>
      <c r="C59" s="166"/>
      <c r="D59" s="3"/>
      <c r="E59" s="3"/>
      <c r="F59" s="3"/>
      <c r="G59" s="3"/>
      <c r="H59" s="3"/>
      <c r="I59" s="3"/>
      <c r="J59" s="167"/>
    </row>
    <row r="60" spans="2:10" x14ac:dyDescent="0.2">
      <c r="B60" s="165" t="s">
        <v>285</v>
      </c>
      <c r="C60" s="166"/>
      <c r="D60" s="3"/>
      <c r="E60" s="3"/>
      <c r="F60" s="3"/>
      <c r="G60" s="3"/>
      <c r="H60" s="3"/>
      <c r="I60" s="3"/>
      <c r="J60" s="167"/>
    </row>
    <row r="61" spans="2:10" x14ac:dyDescent="0.2">
      <c r="B61" s="165" t="s">
        <v>286</v>
      </c>
      <c r="C61" s="166"/>
      <c r="D61" s="3"/>
      <c r="E61" s="3"/>
      <c r="F61" s="3"/>
      <c r="G61" s="3"/>
      <c r="H61" s="3"/>
      <c r="I61" s="3"/>
      <c r="J61" s="167"/>
    </row>
    <row r="62" spans="2:10" x14ac:dyDescent="0.2">
      <c r="B62" s="165"/>
      <c r="C62" s="166"/>
      <c r="D62" s="3"/>
      <c r="E62" s="3"/>
      <c r="F62" s="3"/>
      <c r="G62" s="3"/>
      <c r="H62" s="3"/>
      <c r="I62" s="3"/>
      <c r="J62" s="167"/>
    </row>
    <row r="63" spans="2:10" x14ac:dyDescent="0.2">
      <c r="B63" s="165" t="s">
        <v>287</v>
      </c>
      <c r="C63" s="166"/>
      <c r="D63" s="3"/>
      <c r="E63" s="3"/>
      <c r="F63" s="3"/>
      <c r="G63" s="3"/>
      <c r="H63" s="3"/>
      <c r="I63" s="3"/>
      <c r="J63" s="167"/>
    </row>
    <row r="64" spans="2:10" x14ac:dyDescent="0.2">
      <c r="B64" s="165" t="s">
        <v>288</v>
      </c>
      <c r="C64" s="166"/>
      <c r="D64" s="3"/>
      <c r="E64" s="3"/>
      <c r="F64" s="3"/>
      <c r="G64" s="3"/>
      <c r="H64" s="3"/>
      <c r="I64" s="3"/>
      <c r="J64" s="167"/>
    </row>
    <row r="65" spans="2:10" x14ac:dyDescent="0.2">
      <c r="B65" s="165" t="s">
        <v>289</v>
      </c>
      <c r="C65" s="166"/>
      <c r="D65" s="3"/>
      <c r="E65" s="3"/>
      <c r="F65" s="3"/>
      <c r="G65" s="3"/>
      <c r="H65" s="3"/>
      <c r="I65" s="3"/>
      <c r="J65" s="167"/>
    </row>
    <row r="66" spans="2:10" x14ac:dyDescent="0.2">
      <c r="B66" s="165" t="s">
        <v>290</v>
      </c>
      <c r="C66" s="166"/>
      <c r="D66" s="3"/>
      <c r="E66" s="3"/>
      <c r="F66" s="3"/>
      <c r="G66" s="3"/>
      <c r="H66" s="3"/>
      <c r="I66" s="3"/>
      <c r="J66" s="167"/>
    </row>
    <row r="67" spans="2:10" x14ac:dyDescent="0.2">
      <c r="B67" s="165"/>
      <c r="C67" s="166"/>
      <c r="D67" s="3"/>
      <c r="E67" s="3"/>
      <c r="F67" s="3"/>
      <c r="G67" s="3"/>
      <c r="H67" s="3"/>
      <c r="I67" s="3"/>
      <c r="J67" s="167"/>
    </row>
    <row r="68" spans="2:10" ht="15" x14ac:dyDescent="0.2">
      <c r="B68" s="168" t="s">
        <v>291</v>
      </c>
      <c r="C68" s="166"/>
      <c r="D68" s="3"/>
      <c r="E68" s="3"/>
      <c r="F68" s="3"/>
      <c r="G68" s="3"/>
      <c r="H68" s="3"/>
      <c r="I68" s="3"/>
      <c r="J68" s="167"/>
    </row>
    <row r="69" spans="2:10" x14ac:dyDescent="0.2">
      <c r="B69" s="165" t="s">
        <v>292</v>
      </c>
      <c r="C69" s="166"/>
      <c r="D69" s="3"/>
      <c r="E69" s="3"/>
      <c r="F69" s="3"/>
      <c r="G69" s="3"/>
      <c r="H69" s="3"/>
      <c r="I69" s="3"/>
      <c r="J69" s="167"/>
    </row>
    <row r="70" spans="2:10" x14ac:dyDescent="0.2">
      <c r="B70" s="169" t="s">
        <v>293</v>
      </c>
      <c r="C70" s="170"/>
      <c r="D70" s="171"/>
      <c r="E70" s="171"/>
      <c r="F70" s="171"/>
      <c r="G70" s="171"/>
      <c r="H70" s="171"/>
      <c r="I70" s="171"/>
      <c r="J70" s="172"/>
    </row>
    <row r="72" spans="2:10" x14ac:dyDescent="0.2">
      <c r="B72" s="166"/>
    </row>
  </sheetData>
  <sheetProtection password="BBAF" sheet="1" objects="1" scenarios="1"/>
  <mergeCells count="3">
    <mergeCell ref="B2:G2"/>
    <mergeCell ref="F3:G3"/>
    <mergeCell ref="F4:G4"/>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31"/>
  <sheetViews>
    <sheetView zoomScale="125" zoomScaleNormal="125" workbookViewId="0"/>
  </sheetViews>
  <sheetFormatPr baseColWidth="10" defaultRowHeight="14.25" x14ac:dyDescent="0.2"/>
  <cols>
    <col min="1" max="1" width="2" style="2" customWidth="1"/>
    <col min="2" max="2" width="27.25" style="2" customWidth="1"/>
    <col min="3" max="3" width="13" style="2" customWidth="1"/>
    <col min="4" max="4" width="22.625" style="2" customWidth="1"/>
    <col min="5" max="256" width="11" style="2"/>
    <col min="257" max="257" width="1.375" style="2" customWidth="1"/>
    <col min="258" max="258" width="26.5" style="2" customWidth="1"/>
    <col min="259" max="259" width="13" style="2" customWidth="1"/>
    <col min="260" max="260" width="15.625" style="2" customWidth="1"/>
    <col min="261" max="512" width="11" style="2"/>
    <col min="513" max="513" width="1.375" style="2" customWidth="1"/>
    <col min="514" max="514" width="26.5" style="2" customWidth="1"/>
    <col min="515" max="515" width="13" style="2" customWidth="1"/>
    <col min="516" max="516" width="15.625" style="2" customWidth="1"/>
    <col min="517" max="768" width="11" style="2"/>
    <col min="769" max="769" width="1.375" style="2" customWidth="1"/>
    <col min="770" max="770" width="26.5" style="2" customWidth="1"/>
    <col min="771" max="771" width="13" style="2" customWidth="1"/>
    <col min="772" max="772" width="15.625" style="2" customWidth="1"/>
    <col min="773" max="1024" width="11" style="2"/>
    <col min="1025" max="1025" width="1.375" style="2" customWidth="1"/>
    <col min="1026" max="1026" width="26.5" style="2" customWidth="1"/>
    <col min="1027" max="1027" width="13" style="2" customWidth="1"/>
    <col min="1028" max="1028" width="15.625" style="2" customWidth="1"/>
    <col min="1029" max="1280" width="11" style="2"/>
    <col min="1281" max="1281" width="1.375" style="2" customWidth="1"/>
    <col min="1282" max="1282" width="26.5" style="2" customWidth="1"/>
    <col min="1283" max="1283" width="13" style="2" customWidth="1"/>
    <col min="1284" max="1284" width="15.625" style="2" customWidth="1"/>
    <col min="1285" max="1536" width="11" style="2"/>
    <col min="1537" max="1537" width="1.375" style="2" customWidth="1"/>
    <col min="1538" max="1538" width="26.5" style="2" customWidth="1"/>
    <col min="1539" max="1539" width="13" style="2" customWidth="1"/>
    <col min="1540" max="1540" width="15.625" style="2" customWidth="1"/>
    <col min="1541" max="1792" width="11" style="2"/>
    <col min="1793" max="1793" width="1.375" style="2" customWidth="1"/>
    <col min="1794" max="1794" width="26.5" style="2" customWidth="1"/>
    <col min="1795" max="1795" width="13" style="2" customWidth="1"/>
    <col min="1796" max="1796" width="15.625" style="2" customWidth="1"/>
    <col min="1797" max="2048" width="11" style="2"/>
    <col min="2049" max="2049" width="1.375" style="2" customWidth="1"/>
    <col min="2050" max="2050" width="26.5" style="2" customWidth="1"/>
    <col min="2051" max="2051" width="13" style="2" customWidth="1"/>
    <col min="2052" max="2052" width="15.625" style="2" customWidth="1"/>
    <col min="2053" max="2304" width="11" style="2"/>
    <col min="2305" max="2305" width="1.375" style="2" customWidth="1"/>
    <col min="2306" max="2306" width="26.5" style="2" customWidth="1"/>
    <col min="2307" max="2307" width="13" style="2" customWidth="1"/>
    <col min="2308" max="2308" width="15.625" style="2" customWidth="1"/>
    <col min="2309" max="2560" width="11" style="2"/>
    <col min="2561" max="2561" width="1.375" style="2" customWidth="1"/>
    <col min="2562" max="2562" width="26.5" style="2" customWidth="1"/>
    <col min="2563" max="2563" width="13" style="2" customWidth="1"/>
    <col min="2564" max="2564" width="15.625" style="2" customWidth="1"/>
    <col min="2565" max="2816" width="11" style="2"/>
    <col min="2817" max="2817" width="1.375" style="2" customWidth="1"/>
    <col min="2818" max="2818" width="26.5" style="2" customWidth="1"/>
    <col min="2819" max="2819" width="13" style="2" customWidth="1"/>
    <col min="2820" max="2820" width="15.625" style="2" customWidth="1"/>
    <col min="2821" max="3072" width="11" style="2"/>
    <col min="3073" max="3073" width="1.375" style="2" customWidth="1"/>
    <col min="3074" max="3074" width="26.5" style="2" customWidth="1"/>
    <col min="3075" max="3075" width="13" style="2" customWidth="1"/>
    <col min="3076" max="3076" width="15.625" style="2" customWidth="1"/>
    <col min="3077" max="3328" width="11" style="2"/>
    <col min="3329" max="3329" width="1.375" style="2" customWidth="1"/>
    <col min="3330" max="3330" width="26.5" style="2" customWidth="1"/>
    <col min="3331" max="3331" width="13" style="2" customWidth="1"/>
    <col min="3332" max="3332" width="15.625" style="2" customWidth="1"/>
    <col min="3333" max="3584" width="11" style="2"/>
    <col min="3585" max="3585" width="1.375" style="2" customWidth="1"/>
    <col min="3586" max="3586" width="26.5" style="2" customWidth="1"/>
    <col min="3587" max="3587" width="13" style="2" customWidth="1"/>
    <col min="3588" max="3588" width="15.625" style="2" customWidth="1"/>
    <col min="3589" max="3840" width="11" style="2"/>
    <col min="3841" max="3841" width="1.375" style="2" customWidth="1"/>
    <col min="3842" max="3842" width="26.5" style="2" customWidth="1"/>
    <col min="3843" max="3843" width="13" style="2" customWidth="1"/>
    <col min="3844" max="3844" width="15.625" style="2" customWidth="1"/>
    <col min="3845" max="4096" width="11" style="2"/>
    <col min="4097" max="4097" width="1.375" style="2" customWidth="1"/>
    <col min="4098" max="4098" width="26.5" style="2" customWidth="1"/>
    <col min="4099" max="4099" width="13" style="2" customWidth="1"/>
    <col min="4100" max="4100" width="15.625" style="2" customWidth="1"/>
    <col min="4101" max="4352" width="11" style="2"/>
    <col min="4353" max="4353" width="1.375" style="2" customWidth="1"/>
    <col min="4354" max="4354" width="26.5" style="2" customWidth="1"/>
    <col min="4355" max="4355" width="13" style="2" customWidth="1"/>
    <col min="4356" max="4356" width="15.625" style="2" customWidth="1"/>
    <col min="4357" max="4608" width="11" style="2"/>
    <col min="4609" max="4609" width="1.375" style="2" customWidth="1"/>
    <col min="4610" max="4610" width="26.5" style="2" customWidth="1"/>
    <col min="4611" max="4611" width="13" style="2" customWidth="1"/>
    <col min="4612" max="4612" width="15.625" style="2" customWidth="1"/>
    <col min="4613" max="4864" width="11" style="2"/>
    <col min="4865" max="4865" width="1.375" style="2" customWidth="1"/>
    <col min="4866" max="4866" width="26.5" style="2" customWidth="1"/>
    <col min="4867" max="4867" width="13" style="2" customWidth="1"/>
    <col min="4868" max="4868" width="15.625" style="2" customWidth="1"/>
    <col min="4869" max="5120" width="11" style="2"/>
    <col min="5121" max="5121" width="1.375" style="2" customWidth="1"/>
    <col min="5122" max="5122" width="26.5" style="2" customWidth="1"/>
    <col min="5123" max="5123" width="13" style="2" customWidth="1"/>
    <col min="5124" max="5124" width="15.625" style="2" customWidth="1"/>
    <col min="5125" max="5376" width="11" style="2"/>
    <col min="5377" max="5377" width="1.375" style="2" customWidth="1"/>
    <col min="5378" max="5378" width="26.5" style="2" customWidth="1"/>
    <col min="5379" max="5379" width="13" style="2" customWidth="1"/>
    <col min="5380" max="5380" width="15.625" style="2" customWidth="1"/>
    <col min="5381" max="5632" width="11" style="2"/>
    <col min="5633" max="5633" width="1.375" style="2" customWidth="1"/>
    <col min="5634" max="5634" width="26.5" style="2" customWidth="1"/>
    <col min="5635" max="5635" width="13" style="2" customWidth="1"/>
    <col min="5636" max="5636" width="15.625" style="2" customWidth="1"/>
    <col min="5637" max="5888" width="11" style="2"/>
    <col min="5889" max="5889" width="1.375" style="2" customWidth="1"/>
    <col min="5890" max="5890" width="26.5" style="2" customWidth="1"/>
    <col min="5891" max="5891" width="13" style="2" customWidth="1"/>
    <col min="5892" max="5892" width="15.625" style="2" customWidth="1"/>
    <col min="5893" max="6144" width="11" style="2"/>
    <col min="6145" max="6145" width="1.375" style="2" customWidth="1"/>
    <col min="6146" max="6146" width="26.5" style="2" customWidth="1"/>
    <col min="6147" max="6147" width="13" style="2" customWidth="1"/>
    <col min="6148" max="6148" width="15.625" style="2" customWidth="1"/>
    <col min="6149" max="6400" width="11" style="2"/>
    <col min="6401" max="6401" width="1.375" style="2" customWidth="1"/>
    <col min="6402" max="6402" width="26.5" style="2" customWidth="1"/>
    <col min="6403" max="6403" width="13" style="2" customWidth="1"/>
    <col min="6404" max="6404" width="15.625" style="2" customWidth="1"/>
    <col min="6405" max="6656" width="11" style="2"/>
    <col min="6657" max="6657" width="1.375" style="2" customWidth="1"/>
    <col min="6658" max="6658" width="26.5" style="2" customWidth="1"/>
    <col min="6659" max="6659" width="13" style="2" customWidth="1"/>
    <col min="6660" max="6660" width="15.625" style="2" customWidth="1"/>
    <col min="6661" max="6912" width="11" style="2"/>
    <col min="6913" max="6913" width="1.375" style="2" customWidth="1"/>
    <col min="6914" max="6914" width="26.5" style="2" customWidth="1"/>
    <col min="6915" max="6915" width="13" style="2" customWidth="1"/>
    <col min="6916" max="6916" width="15.625" style="2" customWidth="1"/>
    <col min="6917" max="7168" width="11" style="2"/>
    <col min="7169" max="7169" width="1.375" style="2" customWidth="1"/>
    <col min="7170" max="7170" width="26.5" style="2" customWidth="1"/>
    <col min="7171" max="7171" width="13" style="2" customWidth="1"/>
    <col min="7172" max="7172" width="15.625" style="2" customWidth="1"/>
    <col min="7173" max="7424" width="11" style="2"/>
    <col min="7425" max="7425" width="1.375" style="2" customWidth="1"/>
    <col min="7426" max="7426" width="26.5" style="2" customWidth="1"/>
    <col min="7427" max="7427" width="13" style="2" customWidth="1"/>
    <col min="7428" max="7428" width="15.625" style="2" customWidth="1"/>
    <col min="7429" max="7680" width="11" style="2"/>
    <col min="7681" max="7681" width="1.375" style="2" customWidth="1"/>
    <col min="7682" max="7682" width="26.5" style="2" customWidth="1"/>
    <col min="7683" max="7683" width="13" style="2" customWidth="1"/>
    <col min="7684" max="7684" width="15.625" style="2" customWidth="1"/>
    <col min="7685" max="7936" width="11" style="2"/>
    <col min="7937" max="7937" width="1.375" style="2" customWidth="1"/>
    <col min="7938" max="7938" width="26.5" style="2" customWidth="1"/>
    <col min="7939" max="7939" width="13" style="2" customWidth="1"/>
    <col min="7940" max="7940" width="15.625" style="2" customWidth="1"/>
    <col min="7941" max="8192" width="11" style="2"/>
    <col min="8193" max="8193" width="1.375" style="2" customWidth="1"/>
    <col min="8194" max="8194" width="26.5" style="2" customWidth="1"/>
    <col min="8195" max="8195" width="13" style="2" customWidth="1"/>
    <col min="8196" max="8196" width="15.625" style="2" customWidth="1"/>
    <col min="8197" max="8448" width="11" style="2"/>
    <col min="8449" max="8449" width="1.375" style="2" customWidth="1"/>
    <col min="8450" max="8450" width="26.5" style="2" customWidth="1"/>
    <col min="8451" max="8451" width="13" style="2" customWidth="1"/>
    <col min="8452" max="8452" width="15.625" style="2" customWidth="1"/>
    <col min="8453" max="8704" width="11" style="2"/>
    <col min="8705" max="8705" width="1.375" style="2" customWidth="1"/>
    <col min="8706" max="8706" width="26.5" style="2" customWidth="1"/>
    <col min="8707" max="8707" width="13" style="2" customWidth="1"/>
    <col min="8708" max="8708" width="15.625" style="2" customWidth="1"/>
    <col min="8709" max="8960" width="11" style="2"/>
    <col min="8961" max="8961" width="1.375" style="2" customWidth="1"/>
    <col min="8962" max="8962" width="26.5" style="2" customWidth="1"/>
    <col min="8963" max="8963" width="13" style="2" customWidth="1"/>
    <col min="8964" max="8964" width="15.625" style="2" customWidth="1"/>
    <col min="8965" max="9216" width="11" style="2"/>
    <col min="9217" max="9217" width="1.375" style="2" customWidth="1"/>
    <col min="9218" max="9218" width="26.5" style="2" customWidth="1"/>
    <col min="9219" max="9219" width="13" style="2" customWidth="1"/>
    <col min="9220" max="9220" width="15.625" style="2" customWidth="1"/>
    <col min="9221" max="9472" width="11" style="2"/>
    <col min="9473" max="9473" width="1.375" style="2" customWidth="1"/>
    <col min="9474" max="9474" width="26.5" style="2" customWidth="1"/>
    <col min="9475" max="9475" width="13" style="2" customWidth="1"/>
    <col min="9476" max="9476" width="15.625" style="2" customWidth="1"/>
    <col min="9477" max="9728" width="11" style="2"/>
    <col min="9729" max="9729" width="1.375" style="2" customWidth="1"/>
    <col min="9730" max="9730" width="26.5" style="2" customWidth="1"/>
    <col min="9731" max="9731" width="13" style="2" customWidth="1"/>
    <col min="9732" max="9732" width="15.625" style="2" customWidth="1"/>
    <col min="9733" max="9984" width="11" style="2"/>
    <col min="9985" max="9985" width="1.375" style="2" customWidth="1"/>
    <col min="9986" max="9986" width="26.5" style="2" customWidth="1"/>
    <col min="9987" max="9987" width="13" style="2" customWidth="1"/>
    <col min="9988" max="9988" width="15.625" style="2" customWidth="1"/>
    <col min="9989" max="10240" width="11" style="2"/>
    <col min="10241" max="10241" width="1.375" style="2" customWidth="1"/>
    <col min="10242" max="10242" width="26.5" style="2" customWidth="1"/>
    <col min="10243" max="10243" width="13" style="2" customWidth="1"/>
    <col min="10244" max="10244" width="15.625" style="2" customWidth="1"/>
    <col min="10245" max="10496" width="11" style="2"/>
    <col min="10497" max="10497" width="1.375" style="2" customWidth="1"/>
    <col min="10498" max="10498" width="26.5" style="2" customWidth="1"/>
    <col min="10499" max="10499" width="13" style="2" customWidth="1"/>
    <col min="10500" max="10500" width="15.625" style="2" customWidth="1"/>
    <col min="10501" max="10752" width="11" style="2"/>
    <col min="10753" max="10753" width="1.375" style="2" customWidth="1"/>
    <col min="10754" max="10754" width="26.5" style="2" customWidth="1"/>
    <col min="10755" max="10755" width="13" style="2" customWidth="1"/>
    <col min="10756" max="10756" width="15.625" style="2" customWidth="1"/>
    <col min="10757" max="11008" width="11" style="2"/>
    <col min="11009" max="11009" width="1.375" style="2" customWidth="1"/>
    <col min="11010" max="11010" width="26.5" style="2" customWidth="1"/>
    <col min="11011" max="11011" width="13" style="2" customWidth="1"/>
    <col min="11012" max="11012" width="15.625" style="2" customWidth="1"/>
    <col min="11013" max="11264" width="11" style="2"/>
    <col min="11265" max="11265" width="1.375" style="2" customWidth="1"/>
    <col min="11266" max="11266" width="26.5" style="2" customWidth="1"/>
    <col min="11267" max="11267" width="13" style="2" customWidth="1"/>
    <col min="11268" max="11268" width="15.625" style="2" customWidth="1"/>
    <col min="11269" max="11520" width="11" style="2"/>
    <col min="11521" max="11521" width="1.375" style="2" customWidth="1"/>
    <col min="11522" max="11522" width="26.5" style="2" customWidth="1"/>
    <col min="11523" max="11523" width="13" style="2" customWidth="1"/>
    <col min="11524" max="11524" width="15.625" style="2" customWidth="1"/>
    <col min="11525" max="11776" width="11" style="2"/>
    <col min="11777" max="11777" width="1.375" style="2" customWidth="1"/>
    <col min="11778" max="11778" width="26.5" style="2" customWidth="1"/>
    <col min="11779" max="11779" width="13" style="2" customWidth="1"/>
    <col min="11780" max="11780" width="15.625" style="2" customWidth="1"/>
    <col min="11781" max="12032" width="11" style="2"/>
    <col min="12033" max="12033" width="1.375" style="2" customWidth="1"/>
    <col min="12034" max="12034" width="26.5" style="2" customWidth="1"/>
    <col min="12035" max="12035" width="13" style="2" customWidth="1"/>
    <col min="12036" max="12036" width="15.625" style="2" customWidth="1"/>
    <col min="12037" max="12288" width="11" style="2"/>
    <col min="12289" max="12289" width="1.375" style="2" customWidth="1"/>
    <col min="12290" max="12290" width="26.5" style="2" customWidth="1"/>
    <col min="12291" max="12291" width="13" style="2" customWidth="1"/>
    <col min="12292" max="12292" width="15.625" style="2" customWidth="1"/>
    <col min="12293" max="12544" width="11" style="2"/>
    <col min="12545" max="12545" width="1.375" style="2" customWidth="1"/>
    <col min="12546" max="12546" width="26.5" style="2" customWidth="1"/>
    <col min="12547" max="12547" width="13" style="2" customWidth="1"/>
    <col min="12548" max="12548" width="15.625" style="2" customWidth="1"/>
    <col min="12549" max="12800" width="11" style="2"/>
    <col min="12801" max="12801" width="1.375" style="2" customWidth="1"/>
    <col min="12802" max="12802" width="26.5" style="2" customWidth="1"/>
    <col min="12803" max="12803" width="13" style="2" customWidth="1"/>
    <col min="12804" max="12804" width="15.625" style="2" customWidth="1"/>
    <col min="12805" max="13056" width="11" style="2"/>
    <col min="13057" max="13057" width="1.375" style="2" customWidth="1"/>
    <col min="13058" max="13058" width="26.5" style="2" customWidth="1"/>
    <col min="13059" max="13059" width="13" style="2" customWidth="1"/>
    <col min="13060" max="13060" width="15.625" style="2" customWidth="1"/>
    <col min="13061" max="13312" width="11" style="2"/>
    <col min="13313" max="13313" width="1.375" style="2" customWidth="1"/>
    <col min="13314" max="13314" width="26.5" style="2" customWidth="1"/>
    <col min="13315" max="13315" width="13" style="2" customWidth="1"/>
    <col min="13316" max="13316" width="15.625" style="2" customWidth="1"/>
    <col min="13317" max="13568" width="11" style="2"/>
    <col min="13569" max="13569" width="1.375" style="2" customWidth="1"/>
    <col min="13570" max="13570" width="26.5" style="2" customWidth="1"/>
    <col min="13571" max="13571" width="13" style="2" customWidth="1"/>
    <col min="13572" max="13572" width="15.625" style="2" customWidth="1"/>
    <col min="13573" max="13824" width="11" style="2"/>
    <col min="13825" max="13825" width="1.375" style="2" customWidth="1"/>
    <col min="13826" max="13826" width="26.5" style="2" customWidth="1"/>
    <col min="13827" max="13827" width="13" style="2" customWidth="1"/>
    <col min="13828" max="13828" width="15.625" style="2" customWidth="1"/>
    <col min="13829" max="14080" width="11" style="2"/>
    <col min="14081" max="14081" width="1.375" style="2" customWidth="1"/>
    <col min="14082" max="14082" width="26.5" style="2" customWidth="1"/>
    <col min="14083" max="14083" width="13" style="2" customWidth="1"/>
    <col min="14084" max="14084" width="15.625" style="2" customWidth="1"/>
    <col min="14085" max="14336" width="11" style="2"/>
    <col min="14337" max="14337" width="1.375" style="2" customWidth="1"/>
    <col min="14338" max="14338" width="26.5" style="2" customWidth="1"/>
    <col min="14339" max="14339" width="13" style="2" customWidth="1"/>
    <col min="14340" max="14340" width="15.625" style="2" customWidth="1"/>
    <col min="14341" max="14592" width="11" style="2"/>
    <col min="14593" max="14593" width="1.375" style="2" customWidth="1"/>
    <col min="14594" max="14594" width="26.5" style="2" customWidth="1"/>
    <col min="14595" max="14595" width="13" style="2" customWidth="1"/>
    <col min="14596" max="14596" width="15.625" style="2" customWidth="1"/>
    <col min="14597" max="14848" width="11" style="2"/>
    <col min="14849" max="14849" width="1.375" style="2" customWidth="1"/>
    <col min="14850" max="14850" width="26.5" style="2" customWidth="1"/>
    <col min="14851" max="14851" width="13" style="2" customWidth="1"/>
    <col min="14852" max="14852" width="15.625" style="2" customWidth="1"/>
    <col min="14853" max="15104" width="11" style="2"/>
    <col min="15105" max="15105" width="1.375" style="2" customWidth="1"/>
    <col min="15106" max="15106" width="26.5" style="2" customWidth="1"/>
    <col min="15107" max="15107" width="13" style="2" customWidth="1"/>
    <col min="15108" max="15108" width="15.625" style="2" customWidth="1"/>
    <col min="15109" max="15360" width="11" style="2"/>
    <col min="15361" max="15361" width="1.375" style="2" customWidth="1"/>
    <col min="15362" max="15362" width="26.5" style="2" customWidth="1"/>
    <col min="15363" max="15363" width="13" style="2" customWidth="1"/>
    <col min="15364" max="15364" width="15.625" style="2" customWidth="1"/>
    <col min="15365" max="15616" width="11" style="2"/>
    <col min="15617" max="15617" width="1.375" style="2" customWidth="1"/>
    <col min="15618" max="15618" width="26.5" style="2" customWidth="1"/>
    <col min="15619" max="15619" width="13" style="2" customWidth="1"/>
    <col min="15620" max="15620" width="15.625" style="2" customWidth="1"/>
    <col min="15621" max="15872" width="11" style="2"/>
    <col min="15873" max="15873" width="1.375" style="2" customWidth="1"/>
    <col min="15874" max="15874" width="26.5" style="2" customWidth="1"/>
    <col min="15875" max="15875" width="13" style="2" customWidth="1"/>
    <col min="15876" max="15876" width="15.625" style="2" customWidth="1"/>
    <col min="15877" max="16128" width="11" style="2"/>
    <col min="16129" max="16129" width="1.375" style="2" customWidth="1"/>
    <col min="16130" max="16130" width="26.5" style="2" customWidth="1"/>
    <col min="16131" max="16131" width="13" style="2" customWidth="1"/>
    <col min="16132" max="16132" width="15.625" style="2" customWidth="1"/>
    <col min="16133" max="16384" width="11" style="2"/>
  </cols>
  <sheetData>
    <row r="1" spans="1:6" x14ac:dyDescent="0.2">
      <c r="A1" s="1"/>
      <c r="B1" s="262" t="s">
        <v>0</v>
      </c>
      <c r="C1" s="263"/>
      <c r="D1" s="263"/>
    </row>
    <row r="2" spans="1:6" ht="15" thickBot="1" x14ac:dyDescent="0.25">
      <c r="A2" s="1"/>
      <c r="B2" s="264"/>
      <c r="C2" s="264"/>
      <c r="D2" s="264"/>
    </row>
    <row r="3" spans="1:6" x14ac:dyDescent="0.2">
      <c r="A3" s="1"/>
      <c r="B3" s="1"/>
      <c r="C3" s="1"/>
      <c r="D3" s="1"/>
    </row>
    <row r="4" spans="1:6" ht="15" thickBot="1" x14ac:dyDescent="0.25">
      <c r="A4" s="1"/>
      <c r="B4" s="1"/>
      <c r="C4" s="1"/>
      <c r="D4" s="1"/>
      <c r="F4" s="3"/>
    </row>
    <row r="5" spans="1:6" ht="15" thickBot="1" x14ac:dyDescent="0.25">
      <c r="A5" s="1"/>
      <c r="B5" s="246" t="s">
        <v>1</v>
      </c>
      <c r="C5" s="242">
        <v>200</v>
      </c>
      <c r="D5" s="5"/>
      <c r="F5" s="3"/>
    </row>
    <row r="6" spans="1:6" ht="15" thickBot="1" x14ac:dyDescent="0.25">
      <c r="A6" s="1"/>
      <c r="B6" s="246" t="s">
        <v>2</v>
      </c>
      <c r="C6" s="242">
        <v>20</v>
      </c>
      <c r="D6" s="246" t="s">
        <v>314</v>
      </c>
      <c r="F6" s="3"/>
    </row>
    <row r="7" spans="1:6" ht="15" thickBot="1" x14ac:dyDescent="0.25">
      <c r="A7" s="1"/>
      <c r="B7" s="246" t="s">
        <v>3</v>
      </c>
      <c r="C7" s="242">
        <v>100</v>
      </c>
      <c r="D7" s="249"/>
      <c r="F7" s="3"/>
    </row>
    <row r="8" spans="1:6" ht="15" thickBot="1" x14ac:dyDescent="0.25">
      <c r="A8" s="1"/>
      <c r="B8" s="246" t="s">
        <v>4</v>
      </c>
      <c r="C8" s="242">
        <v>8</v>
      </c>
      <c r="D8" s="246" t="s">
        <v>314</v>
      </c>
      <c r="F8" s="3"/>
    </row>
    <row r="9" spans="1:6" x14ac:dyDescent="0.2">
      <c r="A9" s="1"/>
      <c r="B9" s="246"/>
      <c r="C9" s="6"/>
      <c r="D9" s="1"/>
      <c r="F9" s="3"/>
    </row>
    <row r="10" spans="1:6" ht="15" thickBot="1" x14ac:dyDescent="0.25">
      <c r="A10" s="1"/>
      <c r="B10" s="247" t="s">
        <v>5</v>
      </c>
      <c r="C10" s="6"/>
      <c r="D10" s="1"/>
      <c r="F10" s="3"/>
    </row>
    <row r="11" spans="1:6" ht="15" thickBot="1" x14ac:dyDescent="0.25">
      <c r="A11" s="1"/>
      <c r="B11" s="247" t="s">
        <v>6</v>
      </c>
      <c r="C11" s="244"/>
      <c r="D11" s="1"/>
      <c r="F11" s="3"/>
    </row>
    <row r="12" spans="1:6" ht="15" thickBot="1" x14ac:dyDescent="0.25">
      <c r="A12" s="1"/>
      <c r="B12" s="246"/>
      <c r="C12" s="6"/>
      <c r="D12" s="1"/>
      <c r="F12" s="3"/>
    </row>
    <row r="13" spans="1:6" ht="15" thickBot="1" x14ac:dyDescent="0.25">
      <c r="A13" s="1"/>
      <c r="B13" s="246" t="s">
        <v>7</v>
      </c>
      <c r="C13" s="243" t="s">
        <v>145</v>
      </c>
      <c r="D13" s="1"/>
      <c r="F13" s="3"/>
    </row>
    <row r="14" spans="1:6" x14ac:dyDescent="0.2">
      <c r="A14" s="1"/>
      <c r="B14" s="246"/>
      <c r="C14" s="6"/>
      <c r="D14" s="1"/>
    </row>
    <row r="15" spans="1:6" ht="15" thickBot="1" x14ac:dyDescent="0.25">
      <c r="A15" s="1"/>
      <c r="B15" s="246" t="s">
        <v>9</v>
      </c>
      <c r="C15" s="6"/>
      <c r="D15" s="1"/>
    </row>
    <row r="16" spans="1:6" ht="15" thickBot="1" x14ac:dyDescent="0.25">
      <c r="A16" s="1"/>
      <c r="B16" s="246" t="s">
        <v>10</v>
      </c>
      <c r="C16" s="243" t="s">
        <v>149</v>
      </c>
      <c r="D16" s="1"/>
    </row>
    <row r="17" spans="1:4" ht="15" thickBot="1" x14ac:dyDescent="0.25">
      <c r="A17" s="1"/>
      <c r="B17" s="246"/>
      <c r="C17" s="6"/>
      <c r="D17" s="1"/>
    </row>
    <row r="18" spans="1:4" ht="15" thickBot="1" x14ac:dyDescent="0.25">
      <c r="A18" s="1"/>
      <c r="B18" s="246" t="s">
        <v>12</v>
      </c>
      <c r="C18" s="243">
        <v>3</v>
      </c>
      <c r="D18" s="1"/>
    </row>
    <row r="19" spans="1:4" x14ac:dyDescent="0.2">
      <c r="A19" s="1"/>
      <c r="B19" s="246"/>
      <c r="C19" s="6"/>
      <c r="D19" s="1"/>
    </row>
    <row r="20" spans="1:4" x14ac:dyDescent="0.2">
      <c r="A20" s="1"/>
      <c r="B20" s="246" t="s">
        <v>13</v>
      </c>
      <c r="C20" s="6"/>
      <c r="D20" s="1"/>
    </row>
    <row r="21" spans="1:4" ht="15" thickBot="1" x14ac:dyDescent="0.25">
      <c r="A21" s="1"/>
      <c r="B21" s="246" t="s">
        <v>14</v>
      </c>
      <c r="C21" s="6"/>
      <c r="D21" s="9"/>
    </row>
    <row r="22" spans="1:4" ht="15" thickBot="1" x14ac:dyDescent="0.25">
      <c r="A22" s="1"/>
      <c r="B22" s="248" t="s">
        <v>15</v>
      </c>
      <c r="C22" s="241">
        <f>Erträge!E5</f>
        <v>37.26</v>
      </c>
      <c r="D22" s="9"/>
    </row>
    <row r="23" spans="1:4" ht="15" thickBot="1" x14ac:dyDescent="0.25">
      <c r="A23" s="1"/>
      <c r="B23" s="248" t="s">
        <v>16</v>
      </c>
      <c r="C23" s="241">
        <f>C22*7.1</f>
        <v>264.54599999999999</v>
      </c>
      <c r="D23" s="9"/>
    </row>
    <row r="24" spans="1:4" x14ac:dyDescent="0.2">
      <c r="A24" s="1"/>
      <c r="B24" s="249"/>
      <c r="C24" s="1"/>
      <c r="D24" s="1"/>
    </row>
    <row r="25" spans="1:4" ht="15" thickBot="1" x14ac:dyDescent="0.25">
      <c r="A25" s="1"/>
      <c r="B25" s="247" t="s">
        <v>17</v>
      </c>
      <c r="C25" s="6"/>
      <c r="D25" s="1"/>
    </row>
    <row r="26" spans="1:4" ht="15" thickBot="1" x14ac:dyDescent="0.25">
      <c r="A26" s="1"/>
      <c r="B26" s="250" t="s">
        <v>15</v>
      </c>
      <c r="C26" s="245"/>
      <c r="D26" s="1"/>
    </row>
    <row r="27" spans="1:4" ht="15" thickBot="1" x14ac:dyDescent="0.25">
      <c r="A27" s="1"/>
      <c r="B27" s="248" t="s">
        <v>16</v>
      </c>
      <c r="C27" s="251" t="str">
        <f>IF(C26&lt;&gt;"",C26*7.1,"")</f>
        <v/>
      </c>
      <c r="D27" s="1"/>
    </row>
    <row r="28" spans="1:4" x14ac:dyDescent="0.2">
      <c r="A28" s="1"/>
      <c r="B28" s="1"/>
      <c r="C28" s="1"/>
      <c r="D28" s="1"/>
    </row>
    <row r="29" spans="1:4" x14ac:dyDescent="0.2">
      <c r="A29" s="1"/>
      <c r="B29" s="1"/>
      <c r="C29" s="1"/>
      <c r="D29" s="1"/>
    </row>
    <row r="30" spans="1:4" x14ac:dyDescent="0.2">
      <c r="A30" s="1"/>
      <c r="B30" s="1"/>
      <c r="C30" s="1"/>
      <c r="D30" s="1"/>
    </row>
    <row r="31" spans="1:4" x14ac:dyDescent="0.2">
      <c r="A31" s="1"/>
      <c r="B31" s="1"/>
      <c r="C31" s="1"/>
      <c r="D31" s="1"/>
    </row>
  </sheetData>
  <sheetProtection password="BBAF" sheet="1" objects="1" scenarios="1"/>
  <mergeCells count="1">
    <mergeCell ref="B1:D2"/>
  </mergeCells>
  <conditionalFormatting sqref="C5:C8">
    <cfRule type="expression" dxfId="24" priority="1" stopIfTrue="1">
      <formula>$C$11&lt;&gt;""</formula>
    </cfRule>
  </conditionalFormatting>
  <conditionalFormatting sqref="C22">
    <cfRule type="expression" dxfId="23" priority="2" stopIfTrue="1">
      <formula>$C$26&lt;&gt;""</formula>
    </cfRule>
  </conditionalFormatting>
  <conditionalFormatting sqref="C23">
    <cfRule type="expression" dxfId="22" priority="3" stopIfTrue="1">
      <formula>$C$27&lt;&gt;""</formula>
    </cfRule>
  </conditionalFormatting>
  <dataValidations count="3">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Baumart</formula1>
    </dataValidation>
    <dataValidation type="list" allowBlank="1" showInputMessage="1" showErrorMessage="1"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formula1>Bodenqualität</formula1>
    </dataValidation>
    <dataValidation type="list" allowBlank="1" showInputMessage="1" showErrorMessage="1" sqref="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formula1>Alter_der_Triebe</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U1238"/>
  <sheetViews>
    <sheetView zoomScaleNormal="100" workbookViewId="0"/>
  </sheetViews>
  <sheetFormatPr baseColWidth="10" defaultRowHeight="14.25" x14ac:dyDescent="0.2"/>
  <cols>
    <col min="1" max="1" width="1.5" style="76" customWidth="1"/>
    <col min="2" max="2" width="28.875" style="76" customWidth="1"/>
    <col min="3" max="3" width="31.125" style="76" customWidth="1"/>
    <col min="4" max="4" width="2.375" style="76" customWidth="1"/>
    <col min="5" max="5" width="6.75" style="76" customWidth="1"/>
    <col min="6" max="6" width="28.5" style="76" customWidth="1"/>
    <col min="7" max="14" width="11" style="76"/>
    <col min="15" max="177" width="11" style="20"/>
    <col min="178" max="256" width="11" style="76"/>
    <col min="257" max="257" width="1.5" style="76" customWidth="1"/>
    <col min="258" max="259" width="28.875" style="76" customWidth="1"/>
    <col min="260" max="260" width="2.125" style="76" customWidth="1"/>
    <col min="261" max="261" width="6.75" style="76" customWidth="1"/>
    <col min="262" max="262" width="28.5" style="76" customWidth="1"/>
    <col min="263" max="512" width="11" style="76"/>
    <col min="513" max="513" width="1.5" style="76" customWidth="1"/>
    <col min="514" max="515" width="28.875" style="76" customWidth="1"/>
    <col min="516" max="516" width="2.125" style="76" customWidth="1"/>
    <col min="517" max="517" width="6.75" style="76" customWidth="1"/>
    <col min="518" max="518" width="28.5" style="76" customWidth="1"/>
    <col min="519" max="768" width="11" style="76"/>
    <col min="769" max="769" width="1.5" style="76" customWidth="1"/>
    <col min="770" max="771" width="28.875" style="76" customWidth="1"/>
    <col min="772" max="772" width="2.125" style="76" customWidth="1"/>
    <col min="773" max="773" width="6.75" style="76" customWidth="1"/>
    <col min="774" max="774" width="28.5" style="76" customWidth="1"/>
    <col min="775" max="1024" width="11" style="76"/>
    <col min="1025" max="1025" width="1.5" style="76" customWidth="1"/>
    <col min="1026" max="1027" width="28.875" style="76" customWidth="1"/>
    <col min="1028" max="1028" width="2.125" style="76" customWidth="1"/>
    <col min="1029" max="1029" width="6.75" style="76" customWidth="1"/>
    <col min="1030" max="1030" width="28.5" style="76" customWidth="1"/>
    <col min="1031" max="1280" width="11" style="76"/>
    <col min="1281" max="1281" width="1.5" style="76" customWidth="1"/>
    <col min="1282" max="1283" width="28.875" style="76" customWidth="1"/>
    <col min="1284" max="1284" width="2.125" style="76" customWidth="1"/>
    <col min="1285" max="1285" width="6.75" style="76" customWidth="1"/>
    <col min="1286" max="1286" width="28.5" style="76" customWidth="1"/>
    <col min="1287" max="1536" width="11" style="76"/>
    <col min="1537" max="1537" width="1.5" style="76" customWidth="1"/>
    <col min="1538" max="1539" width="28.875" style="76" customWidth="1"/>
    <col min="1540" max="1540" width="2.125" style="76" customWidth="1"/>
    <col min="1541" max="1541" width="6.75" style="76" customWidth="1"/>
    <col min="1542" max="1542" width="28.5" style="76" customWidth="1"/>
    <col min="1543" max="1792" width="11" style="76"/>
    <col min="1793" max="1793" width="1.5" style="76" customWidth="1"/>
    <col min="1794" max="1795" width="28.875" style="76" customWidth="1"/>
    <col min="1796" max="1796" width="2.125" style="76" customWidth="1"/>
    <col min="1797" max="1797" width="6.75" style="76" customWidth="1"/>
    <col min="1798" max="1798" width="28.5" style="76" customWidth="1"/>
    <col min="1799" max="2048" width="11" style="76"/>
    <col min="2049" max="2049" width="1.5" style="76" customWidth="1"/>
    <col min="2050" max="2051" width="28.875" style="76" customWidth="1"/>
    <col min="2052" max="2052" width="2.125" style="76" customWidth="1"/>
    <col min="2053" max="2053" width="6.75" style="76" customWidth="1"/>
    <col min="2054" max="2054" width="28.5" style="76" customWidth="1"/>
    <col min="2055" max="2304" width="11" style="76"/>
    <col min="2305" max="2305" width="1.5" style="76" customWidth="1"/>
    <col min="2306" max="2307" width="28.875" style="76" customWidth="1"/>
    <col min="2308" max="2308" width="2.125" style="76" customWidth="1"/>
    <col min="2309" max="2309" width="6.75" style="76" customWidth="1"/>
    <col min="2310" max="2310" width="28.5" style="76" customWidth="1"/>
    <col min="2311" max="2560" width="11" style="76"/>
    <col min="2561" max="2561" width="1.5" style="76" customWidth="1"/>
    <col min="2562" max="2563" width="28.875" style="76" customWidth="1"/>
    <col min="2564" max="2564" width="2.125" style="76" customWidth="1"/>
    <col min="2565" max="2565" width="6.75" style="76" customWidth="1"/>
    <col min="2566" max="2566" width="28.5" style="76" customWidth="1"/>
    <col min="2567" max="2816" width="11" style="76"/>
    <col min="2817" max="2817" width="1.5" style="76" customWidth="1"/>
    <col min="2818" max="2819" width="28.875" style="76" customWidth="1"/>
    <col min="2820" max="2820" width="2.125" style="76" customWidth="1"/>
    <col min="2821" max="2821" width="6.75" style="76" customWidth="1"/>
    <col min="2822" max="2822" width="28.5" style="76" customWidth="1"/>
    <col min="2823" max="3072" width="11" style="76"/>
    <col min="3073" max="3073" width="1.5" style="76" customWidth="1"/>
    <col min="3074" max="3075" width="28.875" style="76" customWidth="1"/>
    <col min="3076" max="3076" width="2.125" style="76" customWidth="1"/>
    <col min="3077" max="3077" width="6.75" style="76" customWidth="1"/>
    <col min="3078" max="3078" width="28.5" style="76" customWidth="1"/>
    <col min="3079" max="3328" width="11" style="76"/>
    <col min="3329" max="3329" width="1.5" style="76" customWidth="1"/>
    <col min="3330" max="3331" width="28.875" style="76" customWidth="1"/>
    <col min="3332" max="3332" width="2.125" style="76" customWidth="1"/>
    <col min="3333" max="3333" width="6.75" style="76" customWidth="1"/>
    <col min="3334" max="3334" width="28.5" style="76" customWidth="1"/>
    <col min="3335" max="3584" width="11" style="76"/>
    <col min="3585" max="3585" width="1.5" style="76" customWidth="1"/>
    <col min="3586" max="3587" width="28.875" style="76" customWidth="1"/>
    <col min="3588" max="3588" width="2.125" style="76" customWidth="1"/>
    <col min="3589" max="3589" width="6.75" style="76" customWidth="1"/>
    <col min="3590" max="3590" width="28.5" style="76" customWidth="1"/>
    <col min="3591" max="3840" width="11" style="76"/>
    <col min="3841" max="3841" width="1.5" style="76" customWidth="1"/>
    <col min="3842" max="3843" width="28.875" style="76" customWidth="1"/>
    <col min="3844" max="3844" width="2.125" style="76" customWidth="1"/>
    <col min="3845" max="3845" width="6.75" style="76" customWidth="1"/>
    <col min="3846" max="3846" width="28.5" style="76" customWidth="1"/>
    <col min="3847" max="4096" width="11" style="76"/>
    <col min="4097" max="4097" width="1.5" style="76" customWidth="1"/>
    <col min="4098" max="4099" width="28.875" style="76" customWidth="1"/>
    <col min="4100" max="4100" width="2.125" style="76" customWidth="1"/>
    <col min="4101" max="4101" width="6.75" style="76" customWidth="1"/>
    <col min="4102" max="4102" width="28.5" style="76" customWidth="1"/>
    <col min="4103" max="4352" width="11" style="76"/>
    <col min="4353" max="4353" width="1.5" style="76" customWidth="1"/>
    <col min="4354" max="4355" width="28.875" style="76" customWidth="1"/>
    <col min="4356" max="4356" width="2.125" style="76" customWidth="1"/>
    <col min="4357" max="4357" width="6.75" style="76" customWidth="1"/>
    <col min="4358" max="4358" width="28.5" style="76" customWidth="1"/>
    <col min="4359" max="4608" width="11" style="76"/>
    <col min="4609" max="4609" width="1.5" style="76" customWidth="1"/>
    <col min="4610" max="4611" width="28.875" style="76" customWidth="1"/>
    <col min="4612" max="4612" width="2.125" style="76" customWidth="1"/>
    <col min="4613" max="4613" width="6.75" style="76" customWidth="1"/>
    <col min="4614" max="4614" width="28.5" style="76" customWidth="1"/>
    <col min="4615" max="4864" width="11" style="76"/>
    <col min="4865" max="4865" width="1.5" style="76" customWidth="1"/>
    <col min="4866" max="4867" width="28.875" style="76" customWidth="1"/>
    <col min="4868" max="4868" width="2.125" style="76" customWidth="1"/>
    <col min="4869" max="4869" width="6.75" style="76" customWidth="1"/>
    <col min="4870" max="4870" width="28.5" style="76" customWidth="1"/>
    <col min="4871" max="5120" width="11" style="76"/>
    <col min="5121" max="5121" width="1.5" style="76" customWidth="1"/>
    <col min="5122" max="5123" width="28.875" style="76" customWidth="1"/>
    <col min="5124" max="5124" width="2.125" style="76" customWidth="1"/>
    <col min="5125" max="5125" width="6.75" style="76" customWidth="1"/>
    <col min="5126" max="5126" width="28.5" style="76" customWidth="1"/>
    <col min="5127" max="5376" width="11" style="76"/>
    <col min="5377" max="5377" width="1.5" style="76" customWidth="1"/>
    <col min="5378" max="5379" width="28.875" style="76" customWidth="1"/>
    <col min="5380" max="5380" width="2.125" style="76" customWidth="1"/>
    <col min="5381" max="5381" width="6.75" style="76" customWidth="1"/>
    <col min="5382" max="5382" width="28.5" style="76" customWidth="1"/>
    <col min="5383" max="5632" width="11" style="76"/>
    <col min="5633" max="5633" width="1.5" style="76" customWidth="1"/>
    <col min="5634" max="5635" width="28.875" style="76" customWidth="1"/>
    <col min="5636" max="5636" width="2.125" style="76" customWidth="1"/>
    <col min="5637" max="5637" width="6.75" style="76" customWidth="1"/>
    <col min="5638" max="5638" width="28.5" style="76" customWidth="1"/>
    <col min="5639" max="5888" width="11" style="76"/>
    <col min="5889" max="5889" width="1.5" style="76" customWidth="1"/>
    <col min="5890" max="5891" width="28.875" style="76" customWidth="1"/>
    <col min="5892" max="5892" width="2.125" style="76" customWidth="1"/>
    <col min="5893" max="5893" width="6.75" style="76" customWidth="1"/>
    <col min="5894" max="5894" width="28.5" style="76" customWidth="1"/>
    <col min="5895" max="6144" width="11" style="76"/>
    <col min="6145" max="6145" width="1.5" style="76" customWidth="1"/>
    <col min="6146" max="6147" width="28.875" style="76" customWidth="1"/>
    <col min="6148" max="6148" width="2.125" style="76" customWidth="1"/>
    <col min="6149" max="6149" width="6.75" style="76" customWidth="1"/>
    <col min="6150" max="6150" width="28.5" style="76" customWidth="1"/>
    <col min="6151" max="6400" width="11" style="76"/>
    <col min="6401" max="6401" width="1.5" style="76" customWidth="1"/>
    <col min="6402" max="6403" width="28.875" style="76" customWidth="1"/>
    <col min="6404" max="6404" width="2.125" style="76" customWidth="1"/>
    <col min="6405" max="6405" width="6.75" style="76" customWidth="1"/>
    <col min="6406" max="6406" width="28.5" style="76" customWidth="1"/>
    <col min="6407" max="6656" width="11" style="76"/>
    <col min="6657" max="6657" width="1.5" style="76" customWidth="1"/>
    <col min="6658" max="6659" width="28.875" style="76" customWidth="1"/>
    <col min="6660" max="6660" width="2.125" style="76" customWidth="1"/>
    <col min="6661" max="6661" width="6.75" style="76" customWidth="1"/>
    <col min="6662" max="6662" width="28.5" style="76" customWidth="1"/>
    <col min="6663" max="6912" width="11" style="76"/>
    <col min="6913" max="6913" width="1.5" style="76" customWidth="1"/>
    <col min="6914" max="6915" width="28.875" style="76" customWidth="1"/>
    <col min="6916" max="6916" width="2.125" style="76" customWidth="1"/>
    <col min="6917" max="6917" width="6.75" style="76" customWidth="1"/>
    <col min="6918" max="6918" width="28.5" style="76" customWidth="1"/>
    <col min="6919" max="7168" width="11" style="76"/>
    <col min="7169" max="7169" width="1.5" style="76" customWidth="1"/>
    <col min="7170" max="7171" width="28.875" style="76" customWidth="1"/>
    <col min="7172" max="7172" width="2.125" style="76" customWidth="1"/>
    <col min="7173" max="7173" width="6.75" style="76" customWidth="1"/>
    <col min="7174" max="7174" width="28.5" style="76" customWidth="1"/>
    <col min="7175" max="7424" width="11" style="76"/>
    <col min="7425" max="7425" width="1.5" style="76" customWidth="1"/>
    <col min="7426" max="7427" width="28.875" style="76" customWidth="1"/>
    <col min="7428" max="7428" width="2.125" style="76" customWidth="1"/>
    <col min="7429" max="7429" width="6.75" style="76" customWidth="1"/>
    <col min="7430" max="7430" width="28.5" style="76" customWidth="1"/>
    <col min="7431" max="7680" width="11" style="76"/>
    <col min="7681" max="7681" width="1.5" style="76" customWidth="1"/>
    <col min="7682" max="7683" width="28.875" style="76" customWidth="1"/>
    <col min="7684" max="7684" width="2.125" style="76" customWidth="1"/>
    <col min="7685" max="7685" width="6.75" style="76" customWidth="1"/>
    <col min="7686" max="7686" width="28.5" style="76" customWidth="1"/>
    <col min="7687" max="7936" width="11" style="76"/>
    <col min="7937" max="7937" width="1.5" style="76" customWidth="1"/>
    <col min="7938" max="7939" width="28.875" style="76" customWidth="1"/>
    <col min="7940" max="7940" width="2.125" style="76" customWidth="1"/>
    <col min="7941" max="7941" width="6.75" style="76" customWidth="1"/>
    <col min="7942" max="7942" width="28.5" style="76" customWidth="1"/>
    <col min="7943" max="8192" width="11" style="76"/>
    <col min="8193" max="8193" width="1.5" style="76" customWidth="1"/>
    <col min="8194" max="8195" width="28.875" style="76" customWidth="1"/>
    <col min="8196" max="8196" width="2.125" style="76" customWidth="1"/>
    <col min="8197" max="8197" width="6.75" style="76" customWidth="1"/>
    <col min="8198" max="8198" width="28.5" style="76" customWidth="1"/>
    <col min="8199" max="8448" width="11" style="76"/>
    <col min="8449" max="8449" width="1.5" style="76" customWidth="1"/>
    <col min="8450" max="8451" width="28.875" style="76" customWidth="1"/>
    <col min="8452" max="8452" width="2.125" style="76" customWidth="1"/>
    <col min="8453" max="8453" width="6.75" style="76" customWidth="1"/>
    <col min="8454" max="8454" width="28.5" style="76" customWidth="1"/>
    <col min="8455" max="8704" width="11" style="76"/>
    <col min="8705" max="8705" width="1.5" style="76" customWidth="1"/>
    <col min="8706" max="8707" width="28.875" style="76" customWidth="1"/>
    <col min="8708" max="8708" width="2.125" style="76" customWidth="1"/>
    <col min="8709" max="8709" width="6.75" style="76" customWidth="1"/>
    <col min="8710" max="8710" width="28.5" style="76" customWidth="1"/>
    <col min="8711" max="8960" width="11" style="76"/>
    <col min="8961" max="8961" width="1.5" style="76" customWidth="1"/>
    <col min="8962" max="8963" width="28.875" style="76" customWidth="1"/>
    <col min="8964" max="8964" width="2.125" style="76" customWidth="1"/>
    <col min="8965" max="8965" width="6.75" style="76" customWidth="1"/>
    <col min="8966" max="8966" width="28.5" style="76" customWidth="1"/>
    <col min="8967" max="9216" width="11" style="76"/>
    <col min="9217" max="9217" width="1.5" style="76" customWidth="1"/>
    <col min="9218" max="9219" width="28.875" style="76" customWidth="1"/>
    <col min="9220" max="9220" width="2.125" style="76" customWidth="1"/>
    <col min="9221" max="9221" width="6.75" style="76" customWidth="1"/>
    <col min="9222" max="9222" width="28.5" style="76" customWidth="1"/>
    <col min="9223" max="9472" width="11" style="76"/>
    <col min="9473" max="9473" width="1.5" style="76" customWidth="1"/>
    <col min="9474" max="9475" width="28.875" style="76" customWidth="1"/>
    <col min="9476" max="9476" width="2.125" style="76" customWidth="1"/>
    <col min="9477" max="9477" width="6.75" style="76" customWidth="1"/>
    <col min="9478" max="9478" width="28.5" style="76" customWidth="1"/>
    <col min="9479" max="9728" width="11" style="76"/>
    <col min="9729" max="9729" width="1.5" style="76" customWidth="1"/>
    <col min="9730" max="9731" width="28.875" style="76" customWidth="1"/>
    <col min="9732" max="9732" width="2.125" style="76" customWidth="1"/>
    <col min="9733" max="9733" width="6.75" style="76" customWidth="1"/>
    <col min="9734" max="9734" width="28.5" style="76" customWidth="1"/>
    <col min="9735" max="9984" width="11" style="76"/>
    <col min="9985" max="9985" width="1.5" style="76" customWidth="1"/>
    <col min="9986" max="9987" width="28.875" style="76" customWidth="1"/>
    <col min="9988" max="9988" width="2.125" style="76" customWidth="1"/>
    <col min="9989" max="9989" width="6.75" style="76" customWidth="1"/>
    <col min="9990" max="9990" width="28.5" style="76" customWidth="1"/>
    <col min="9991" max="10240" width="11" style="76"/>
    <col min="10241" max="10241" width="1.5" style="76" customWidth="1"/>
    <col min="10242" max="10243" width="28.875" style="76" customWidth="1"/>
    <col min="10244" max="10244" width="2.125" style="76" customWidth="1"/>
    <col min="10245" max="10245" width="6.75" style="76" customWidth="1"/>
    <col min="10246" max="10246" width="28.5" style="76" customWidth="1"/>
    <col min="10247" max="10496" width="11" style="76"/>
    <col min="10497" max="10497" width="1.5" style="76" customWidth="1"/>
    <col min="10498" max="10499" width="28.875" style="76" customWidth="1"/>
    <col min="10500" max="10500" width="2.125" style="76" customWidth="1"/>
    <col min="10501" max="10501" width="6.75" style="76" customWidth="1"/>
    <col min="10502" max="10502" width="28.5" style="76" customWidth="1"/>
    <col min="10503" max="10752" width="11" style="76"/>
    <col min="10753" max="10753" width="1.5" style="76" customWidth="1"/>
    <col min="10754" max="10755" width="28.875" style="76" customWidth="1"/>
    <col min="10756" max="10756" width="2.125" style="76" customWidth="1"/>
    <col min="10757" max="10757" width="6.75" style="76" customWidth="1"/>
    <col min="10758" max="10758" width="28.5" style="76" customWidth="1"/>
    <col min="10759" max="11008" width="11" style="76"/>
    <col min="11009" max="11009" width="1.5" style="76" customWidth="1"/>
    <col min="11010" max="11011" width="28.875" style="76" customWidth="1"/>
    <col min="11012" max="11012" width="2.125" style="76" customWidth="1"/>
    <col min="11013" max="11013" width="6.75" style="76" customWidth="1"/>
    <col min="11014" max="11014" width="28.5" style="76" customWidth="1"/>
    <col min="11015" max="11264" width="11" style="76"/>
    <col min="11265" max="11265" width="1.5" style="76" customWidth="1"/>
    <col min="11266" max="11267" width="28.875" style="76" customWidth="1"/>
    <col min="11268" max="11268" width="2.125" style="76" customWidth="1"/>
    <col min="11269" max="11269" width="6.75" style="76" customWidth="1"/>
    <col min="11270" max="11270" width="28.5" style="76" customWidth="1"/>
    <col min="11271" max="11520" width="11" style="76"/>
    <col min="11521" max="11521" width="1.5" style="76" customWidth="1"/>
    <col min="11522" max="11523" width="28.875" style="76" customWidth="1"/>
    <col min="11524" max="11524" width="2.125" style="76" customWidth="1"/>
    <col min="11525" max="11525" width="6.75" style="76" customWidth="1"/>
    <col min="11526" max="11526" width="28.5" style="76" customWidth="1"/>
    <col min="11527" max="11776" width="11" style="76"/>
    <col min="11777" max="11777" width="1.5" style="76" customWidth="1"/>
    <col min="11778" max="11779" width="28.875" style="76" customWidth="1"/>
    <col min="11780" max="11780" width="2.125" style="76" customWidth="1"/>
    <col min="11781" max="11781" width="6.75" style="76" customWidth="1"/>
    <col min="11782" max="11782" width="28.5" style="76" customWidth="1"/>
    <col min="11783" max="12032" width="11" style="76"/>
    <col min="12033" max="12033" width="1.5" style="76" customWidth="1"/>
    <col min="12034" max="12035" width="28.875" style="76" customWidth="1"/>
    <col min="12036" max="12036" width="2.125" style="76" customWidth="1"/>
    <col min="12037" max="12037" width="6.75" style="76" customWidth="1"/>
    <col min="12038" max="12038" width="28.5" style="76" customWidth="1"/>
    <col min="12039" max="12288" width="11" style="76"/>
    <col min="12289" max="12289" width="1.5" style="76" customWidth="1"/>
    <col min="12290" max="12291" width="28.875" style="76" customWidth="1"/>
    <col min="12292" max="12292" width="2.125" style="76" customWidth="1"/>
    <col min="12293" max="12293" width="6.75" style="76" customWidth="1"/>
    <col min="12294" max="12294" width="28.5" style="76" customWidth="1"/>
    <col min="12295" max="12544" width="11" style="76"/>
    <col min="12545" max="12545" width="1.5" style="76" customWidth="1"/>
    <col min="12546" max="12547" width="28.875" style="76" customWidth="1"/>
    <col min="12548" max="12548" width="2.125" style="76" customWidth="1"/>
    <col min="12549" max="12549" width="6.75" style="76" customWidth="1"/>
    <col min="12550" max="12550" width="28.5" style="76" customWidth="1"/>
    <col min="12551" max="12800" width="11" style="76"/>
    <col min="12801" max="12801" width="1.5" style="76" customWidth="1"/>
    <col min="12802" max="12803" width="28.875" style="76" customWidth="1"/>
    <col min="12804" max="12804" width="2.125" style="76" customWidth="1"/>
    <col min="12805" max="12805" width="6.75" style="76" customWidth="1"/>
    <col min="12806" max="12806" width="28.5" style="76" customWidth="1"/>
    <col min="12807" max="13056" width="11" style="76"/>
    <col min="13057" max="13057" width="1.5" style="76" customWidth="1"/>
    <col min="13058" max="13059" width="28.875" style="76" customWidth="1"/>
    <col min="13060" max="13060" width="2.125" style="76" customWidth="1"/>
    <col min="13061" max="13061" width="6.75" style="76" customWidth="1"/>
    <col min="13062" max="13062" width="28.5" style="76" customWidth="1"/>
    <col min="13063" max="13312" width="11" style="76"/>
    <col min="13313" max="13313" width="1.5" style="76" customWidth="1"/>
    <col min="13314" max="13315" width="28.875" style="76" customWidth="1"/>
    <col min="13316" max="13316" width="2.125" style="76" customWidth="1"/>
    <col min="13317" max="13317" width="6.75" style="76" customWidth="1"/>
    <col min="13318" max="13318" width="28.5" style="76" customWidth="1"/>
    <col min="13319" max="13568" width="11" style="76"/>
    <col min="13569" max="13569" width="1.5" style="76" customWidth="1"/>
    <col min="13570" max="13571" width="28.875" style="76" customWidth="1"/>
    <col min="13572" max="13572" width="2.125" style="76" customWidth="1"/>
    <col min="13573" max="13573" width="6.75" style="76" customWidth="1"/>
    <col min="13574" max="13574" width="28.5" style="76" customWidth="1"/>
    <col min="13575" max="13824" width="11" style="76"/>
    <col min="13825" max="13825" width="1.5" style="76" customWidth="1"/>
    <col min="13826" max="13827" width="28.875" style="76" customWidth="1"/>
    <col min="13828" max="13828" width="2.125" style="76" customWidth="1"/>
    <col min="13829" max="13829" width="6.75" style="76" customWidth="1"/>
    <col min="13830" max="13830" width="28.5" style="76" customWidth="1"/>
    <col min="13831" max="14080" width="11" style="76"/>
    <col min="14081" max="14081" width="1.5" style="76" customWidth="1"/>
    <col min="14082" max="14083" width="28.875" style="76" customWidth="1"/>
    <col min="14084" max="14084" width="2.125" style="76" customWidth="1"/>
    <col min="14085" max="14085" width="6.75" style="76" customWidth="1"/>
    <col min="14086" max="14086" width="28.5" style="76" customWidth="1"/>
    <col min="14087" max="14336" width="11" style="76"/>
    <col min="14337" max="14337" width="1.5" style="76" customWidth="1"/>
    <col min="14338" max="14339" width="28.875" style="76" customWidth="1"/>
    <col min="14340" max="14340" width="2.125" style="76" customWidth="1"/>
    <col min="14341" max="14341" width="6.75" style="76" customWidth="1"/>
    <col min="14342" max="14342" width="28.5" style="76" customWidth="1"/>
    <col min="14343" max="14592" width="11" style="76"/>
    <col min="14593" max="14593" width="1.5" style="76" customWidth="1"/>
    <col min="14594" max="14595" width="28.875" style="76" customWidth="1"/>
    <col min="14596" max="14596" width="2.125" style="76" customWidth="1"/>
    <col min="14597" max="14597" width="6.75" style="76" customWidth="1"/>
    <col min="14598" max="14598" width="28.5" style="76" customWidth="1"/>
    <col min="14599" max="14848" width="11" style="76"/>
    <col min="14849" max="14849" width="1.5" style="76" customWidth="1"/>
    <col min="14850" max="14851" width="28.875" style="76" customWidth="1"/>
    <col min="14852" max="14852" width="2.125" style="76" customWidth="1"/>
    <col min="14853" max="14853" width="6.75" style="76" customWidth="1"/>
    <col min="14854" max="14854" width="28.5" style="76" customWidth="1"/>
    <col min="14855" max="15104" width="11" style="76"/>
    <col min="15105" max="15105" width="1.5" style="76" customWidth="1"/>
    <col min="15106" max="15107" width="28.875" style="76" customWidth="1"/>
    <col min="15108" max="15108" width="2.125" style="76" customWidth="1"/>
    <col min="15109" max="15109" width="6.75" style="76" customWidth="1"/>
    <col min="15110" max="15110" width="28.5" style="76" customWidth="1"/>
    <col min="15111" max="15360" width="11" style="76"/>
    <col min="15361" max="15361" width="1.5" style="76" customWidth="1"/>
    <col min="15362" max="15363" width="28.875" style="76" customWidth="1"/>
    <col min="15364" max="15364" width="2.125" style="76" customWidth="1"/>
    <col min="15365" max="15365" width="6.75" style="76" customWidth="1"/>
    <col min="15366" max="15366" width="28.5" style="76" customWidth="1"/>
    <col min="15367" max="15616" width="11" style="76"/>
    <col min="15617" max="15617" width="1.5" style="76" customWidth="1"/>
    <col min="15618" max="15619" width="28.875" style="76" customWidth="1"/>
    <col min="15620" max="15620" width="2.125" style="76" customWidth="1"/>
    <col min="15621" max="15621" width="6.75" style="76" customWidth="1"/>
    <col min="15622" max="15622" width="28.5" style="76" customWidth="1"/>
    <col min="15623" max="15872" width="11" style="76"/>
    <col min="15873" max="15873" width="1.5" style="76" customWidth="1"/>
    <col min="15874" max="15875" width="28.875" style="76" customWidth="1"/>
    <col min="15876" max="15876" width="2.125" style="76" customWidth="1"/>
    <col min="15877" max="15877" width="6.75" style="76" customWidth="1"/>
    <col min="15878" max="15878" width="28.5" style="76" customWidth="1"/>
    <col min="15879" max="16128" width="11" style="76"/>
    <col min="16129" max="16129" width="1.5" style="76" customWidth="1"/>
    <col min="16130" max="16131" width="28.875" style="76" customWidth="1"/>
    <col min="16132" max="16132" width="2.125" style="76" customWidth="1"/>
    <col min="16133" max="16133" width="6.75" style="76" customWidth="1"/>
    <col min="16134" max="16134" width="28.5" style="76" customWidth="1"/>
    <col min="16135" max="16384" width="11" style="76"/>
  </cols>
  <sheetData>
    <row r="1" spans="1:15" ht="15" customHeight="1" x14ac:dyDescent="0.2">
      <c r="A1" s="19"/>
      <c r="B1" s="265" t="s">
        <v>75</v>
      </c>
      <c r="C1" s="266"/>
      <c r="D1" s="11"/>
      <c r="E1" s="75"/>
      <c r="F1" s="268" t="s">
        <v>19</v>
      </c>
      <c r="G1" s="269"/>
      <c r="H1" s="12"/>
      <c r="I1" s="13"/>
      <c r="J1" s="13"/>
      <c r="K1" s="13"/>
      <c r="L1" s="13"/>
      <c r="M1" s="13"/>
      <c r="N1" s="13"/>
      <c r="O1" s="13"/>
    </row>
    <row r="2" spans="1:15" ht="14.25" customHeight="1" thickBot="1" x14ac:dyDescent="0.25">
      <c r="A2" s="19"/>
      <c r="B2" s="267"/>
      <c r="C2" s="267"/>
      <c r="D2" s="16"/>
      <c r="E2" s="77"/>
      <c r="F2" s="270"/>
      <c r="G2" s="270"/>
      <c r="H2" s="18"/>
      <c r="I2" s="18"/>
      <c r="J2" s="18"/>
      <c r="K2" s="13"/>
      <c r="L2" s="13"/>
      <c r="M2" s="13"/>
      <c r="N2" s="13"/>
      <c r="O2" s="13"/>
    </row>
    <row r="3" spans="1:15" ht="12" customHeight="1" thickBot="1" x14ac:dyDescent="0.25">
      <c r="A3" s="19"/>
      <c r="B3" s="271" t="s">
        <v>76</v>
      </c>
      <c r="C3" s="272"/>
      <c r="D3" s="19"/>
      <c r="E3" s="78"/>
      <c r="F3" s="20"/>
      <c r="G3" s="20"/>
      <c r="H3" s="20"/>
      <c r="I3" s="20"/>
      <c r="J3" s="20"/>
      <c r="K3" s="20"/>
      <c r="L3" s="20"/>
      <c r="M3" s="20"/>
      <c r="N3" s="20"/>
    </row>
    <row r="4" spans="1:15" ht="12" customHeight="1" thickBot="1" x14ac:dyDescent="0.25">
      <c r="A4" s="19"/>
      <c r="B4" s="273"/>
      <c r="C4" s="273"/>
      <c r="D4" s="19"/>
      <c r="E4" s="78"/>
      <c r="F4" s="21" t="s">
        <v>21</v>
      </c>
      <c r="G4" s="22">
        <f>IF((Ertragsschätzung!C11=""),LOOKUP(1,1/(Mähhacker=Wahl_der_Erntemaschine),Erntezeit_GAZ_1),LOOKUP(1,1/(Mähhacker=Wahl_der_Erntemaschine),Erntezeit_GAZ_2))</f>
        <v>2.2502702702702702</v>
      </c>
      <c r="H4" s="20" t="s">
        <v>22</v>
      </c>
      <c r="I4" s="20"/>
      <c r="J4" s="20"/>
      <c r="K4" s="20"/>
      <c r="L4" s="20"/>
      <c r="M4" s="20"/>
      <c r="N4" s="20"/>
    </row>
    <row r="5" spans="1:15" ht="12" customHeight="1" thickBot="1" x14ac:dyDescent="0.25">
      <c r="A5" s="19"/>
      <c r="B5" s="23"/>
      <c r="C5" s="24"/>
      <c r="D5" s="25"/>
      <c r="E5" s="78"/>
      <c r="F5" s="30" t="s">
        <v>25</v>
      </c>
      <c r="G5" s="22">
        <f>IF((C22&lt;&gt;""),Transport!K21,LOOKUP(1,1/(Transporteinheiten=Wahl_der_Transporteinheiten),Dauer_der_Transportfahrt))</f>
        <v>32.546798029556648</v>
      </c>
      <c r="H5" s="20"/>
      <c r="I5" s="34"/>
      <c r="J5" s="34"/>
      <c r="K5" s="34"/>
      <c r="L5" s="20"/>
      <c r="M5" s="20"/>
      <c r="N5" s="20"/>
    </row>
    <row r="6" spans="1:15" ht="12" customHeight="1" thickBot="1" x14ac:dyDescent="0.25">
      <c r="A6" s="19"/>
      <c r="B6" s="70" t="s">
        <v>24</v>
      </c>
      <c r="C6" s="4">
        <v>300</v>
      </c>
      <c r="D6" s="25"/>
      <c r="E6" s="78"/>
      <c r="F6" s="79"/>
      <c r="G6" s="33"/>
      <c r="H6" s="80"/>
      <c r="I6" s="34"/>
      <c r="J6" s="34"/>
      <c r="K6" s="34"/>
      <c r="L6" s="20"/>
      <c r="M6" s="20"/>
      <c r="N6" s="20"/>
    </row>
    <row r="7" spans="1:15" ht="12" customHeight="1" thickBot="1" x14ac:dyDescent="0.25">
      <c r="A7" s="19"/>
      <c r="B7" s="61"/>
      <c r="C7" s="61"/>
      <c r="D7" s="25"/>
      <c r="E7" s="78"/>
      <c r="F7" s="21" t="s">
        <v>28</v>
      </c>
      <c r="G7" s="36" t="s">
        <v>29</v>
      </c>
      <c r="H7" s="80"/>
      <c r="I7" s="34"/>
      <c r="J7" s="34"/>
      <c r="K7" s="34"/>
      <c r="L7" s="20"/>
      <c r="M7" s="20"/>
      <c r="N7" s="20"/>
    </row>
    <row r="8" spans="1:15" ht="12" customHeight="1" thickBot="1" x14ac:dyDescent="0.25">
      <c r="A8" s="19"/>
      <c r="B8" s="81" t="s">
        <v>26</v>
      </c>
      <c r="C8" s="8" t="s">
        <v>77</v>
      </c>
      <c r="D8" s="25"/>
      <c r="E8" s="78"/>
      <c r="F8" s="21" t="s">
        <v>30</v>
      </c>
      <c r="G8" s="38">
        <f>C6</f>
        <v>300</v>
      </c>
      <c r="H8" s="82"/>
      <c r="I8" s="34"/>
      <c r="J8" s="34"/>
      <c r="K8" s="34"/>
      <c r="L8" s="20"/>
      <c r="M8" s="20"/>
      <c r="N8" s="20"/>
    </row>
    <row r="9" spans="1:15" ht="12" customHeight="1" thickBot="1" x14ac:dyDescent="0.25">
      <c r="A9" s="19"/>
      <c r="B9" s="83"/>
      <c r="C9" s="37" t="str">
        <f>IF($C$34&gt;15,"Die Bäume sind zu dick für Hackgutlinien.",IF(OR(AND($C$34&gt;7,$C$8="Claas + HS2-Vorsatz"),AND($C$34&gt;4,$C$8="Ny Vraa-Anbauhacker")),"Die Bäume sind zu dick für diesen Maschinentyp.",""))</f>
        <v/>
      </c>
      <c r="D9" s="25"/>
      <c r="E9" s="78"/>
      <c r="F9" s="21" t="s">
        <v>31</v>
      </c>
      <c r="G9" s="38">
        <f>IF(C9&lt;&gt;"","Fehler",IF(C12&lt;&gt;"",C12*G4,LOOKUP(1,1/(Mähhacker=Wahl_der_Erntemaschine),Erntekosten_pro_Stunde)*G4))</f>
        <v>900.10810810810801</v>
      </c>
      <c r="H9" s="20" t="s">
        <v>22</v>
      </c>
      <c r="I9" s="34"/>
      <c r="J9" s="34"/>
      <c r="K9" s="34"/>
      <c r="L9" s="20"/>
      <c r="M9" s="20"/>
      <c r="N9" s="20"/>
    </row>
    <row r="10" spans="1:15" ht="12" customHeight="1" thickBot="1" x14ac:dyDescent="0.25">
      <c r="A10" s="19"/>
      <c r="B10" s="83"/>
      <c r="C10" s="37" t="str">
        <f>IF($C$34&gt;15,"Wechseln Sie zum Blatt 'Vollbaumlinien'.",IF(OR(AND($C$34&gt;7,$C$8="Claas + HS2-Vorsatz"),AND($C$34&gt;4,$C$8="Ny Vraa-Anbauhacker")),"Wählen Sie eine andere Maschine.",""))</f>
        <v/>
      </c>
      <c r="D10" s="25"/>
      <c r="E10" s="78"/>
      <c r="F10" s="21" t="s">
        <v>78</v>
      </c>
      <c r="G10" s="38">
        <f>IF(C28&lt;&gt;"",C28,IF(C22&lt;&gt;"",Transport!G30,LOOKUP(1,1/(Transporteinheiten=Wahl_der_Transporteinheiten),Kosten_der_Transporteinheiten)))</f>
        <v>425.30108108108107</v>
      </c>
      <c r="I10" s="34"/>
      <c r="J10" s="34"/>
      <c r="K10" s="34"/>
      <c r="L10" s="20"/>
      <c r="M10" s="20"/>
      <c r="N10" s="20"/>
    </row>
    <row r="11" spans="1:15" ht="12" customHeight="1" thickBot="1" x14ac:dyDescent="0.25">
      <c r="A11" s="19"/>
      <c r="B11" s="40" t="s">
        <v>32</v>
      </c>
      <c r="C11" s="61"/>
      <c r="D11" s="25"/>
      <c r="E11" s="78"/>
      <c r="F11" s="21" t="s">
        <v>79</v>
      </c>
      <c r="G11" s="38">
        <f>IF(C70&lt;&gt;"",C70,LOOKUP(1,1/(Transporteinheiten_2=Wahl_der_Transporteinheiten_2),Kosten_der_Transporteinheiten_2)+C56)</f>
        <v>437.66560344827587</v>
      </c>
      <c r="H11" s="20"/>
      <c r="I11" s="34"/>
      <c r="J11" s="34"/>
      <c r="K11" s="34"/>
      <c r="L11" s="20"/>
      <c r="M11" s="20"/>
      <c r="N11" s="20"/>
    </row>
    <row r="12" spans="1:15" ht="12" customHeight="1" thickBot="1" x14ac:dyDescent="0.25">
      <c r="A12" s="19"/>
      <c r="B12" s="40" t="s">
        <v>34</v>
      </c>
      <c r="C12" s="7"/>
      <c r="D12" s="25"/>
      <c r="E12" s="78"/>
      <c r="F12" s="46"/>
      <c r="G12" s="47"/>
      <c r="H12" s="20"/>
      <c r="I12" s="34"/>
      <c r="J12" s="34"/>
      <c r="K12" s="34"/>
      <c r="L12" s="20"/>
      <c r="M12" s="20"/>
      <c r="N12" s="20"/>
    </row>
    <row r="13" spans="1:15" ht="12" customHeight="1" thickBot="1" x14ac:dyDescent="0.25">
      <c r="A13" s="19"/>
      <c r="B13" s="83"/>
      <c r="C13" s="61"/>
      <c r="D13" s="25"/>
      <c r="E13" s="78"/>
      <c r="F13" s="21" t="s">
        <v>37</v>
      </c>
      <c r="G13" s="47"/>
      <c r="H13" s="20"/>
      <c r="I13" s="34"/>
      <c r="J13" s="34"/>
      <c r="K13" s="34"/>
      <c r="L13" s="20"/>
      <c r="M13" s="20"/>
      <c r="N13" s="20"/>
    </row>
    <row r="14" spans="1:15" ht="12" customHeight="1" thickBot="1" x14ac:dyDescent="0.3">
      <c r="A14" s="19"/>
      <c r="B14" s="61"/>
      <c r="C14" s="61"/>
      <c r="D14" s="25"/>
      <c r="E14" s="78"/>
      <c r="F14" s="21" t="s">
        <v>80</v>
      </c>
      <c r="G14" s="49">
        <f>SUM(G8:G11)</f>
        <v>2063.0747926374647</v>
      </c>
      <c r="H14" s="48"/>
      <c r="I14" s="20"/>
      <c r="J14" s="20"/>
      <c r="K14" s="20"/>
      <c r="L14" s="20"/>
      <c r="M14" s="20"/>
      <c r="N14" s="20"/>
    </row>
    <row r="15" spans="1:15" ht="12" customHeight="1" thickBot="1" x14ac:dyDescent="0.3">
      <c r="A15" s="19"/>
      <c r="B15" s="70" t="s">
        <v>66</v>
      </c>
      <c r="C15" s="256" t="s">
        <v>315</v>
      </c>
      <c r="D15" s="25"/>
      <c r="E15" s="78"/>
      <c r="F15" s="21" t="s">
        <v>39</v>
      </c>
      <c r="G15" s="51">
        <f>IF(OR(AND(C47,C49&lt;&gt;""),C49&lt;&gt;""),C49*C44,C47*C43)</f>
        <v>3353.3999999999996</v>
      </c>
      <c r="H15" s="48"/>
      <c r="I15" s="20"/>
      <c r="J15" s="20"/>
      <c r="K15" s="20"/>
      <c r="L15" s="20"/>
      <c r="M15" s="20"/>
      <c r="N15" s="20"/>
    </row>
    <row r="16" spans="1:15" ht="12" customHeight="1" x14ac:dyDescent="0.25">
      <c r="A16" s="19"/>
      <c r="B16" s="61"/>
      <c r="C16" s="61"/>
      <c r="D16" s="25"/>
      <c r="E16" s="78"/>
      <c r="F16" s="21"/>
      <c r="G16" s="52"/>
      <c r="H16" s="48"/>
      <c r="I16" s="234"/>
      <c r="J16" s="234"/>
      <c r="K16" s="234"/>
      <c r="L16" s="234"/>
      <c r="M16" s="234"/>
      <c r="N16" s="20"/>
    </row>
    <row r="17" spans="1:14" ht="12" customHeight="1" thickBot="1" x14ac:dyDescent="0.25">
      <c r="A17" s="19"/>
      <c r="B17" s="70" t="s">
        <v>67</v>
      </c>
      <c r="C17" s="61"/>
      <c r="D17" s="25"/>
      <c r="E17" s="78"/>
      <c r="F17" s="21" t="s">
        <v>42</v>
      </c>
      <c r="G17" s="47"/>
      <c r="H17" s="20"/>
      <c r="I17" s="234"/>
      <c r="J17" s="228"/>
      <c r="K17" s="228"/>
      <c r="L17" s="228"/>
      <c r="M17" s="228"/>
      <c r="N17" s="20"/>
    </row>
    <row r="18" spans="1:14" ht="12" customHeight="1" thickBot="1" x14ac:dyDescent="0.25">
      <c r="A18" s="19"/>
      <c r="B18" s="70" t="s">
        <v>68</v>
      </c>
      <c r="C18" s="4">
        <v>1</v>
      </c>
      <c r="D18" s="25"/>
      <c r="E18" s="78"/>
      <c r="F18" s="21" t="s">
        <v>43</v>
      </c>
      <c r="G18" s="51">
        <f>G15-G14</f>
        <v>1290.3252073625349</v>
      </c>
      <c r="H18" s="20"/>
      <c r="I18" s="234"/>
      <c r="J18" s="228"/>
      <c r="K18" s="229" t="s">
        <v>44</v>
      </c>
      <c r="L18" s="229" t="s">
        <v>45</v>
      </c>
      <c r="M18" s="228"/>
      <c r="N18" s="20"/>
    </row>
    <row r="19" spans="1:14" ht="12" customHeight="1" thickBot="1" x14ac:dyDescent="0.25">
      <c r="A19" s="19"/>
      <c r="B19" s="70" t="s">
        <v>69</v>
      </c>
      <c r="C19" s="4">
        <v>5</v>
      </c>
      <c r="D19" s="25"/>
      <c r="E19" s="78"/>
      <c r="F19" s="21"/>
      <c r="G19" s="54"/>
      <c r="H19" s="20"/>
      <c r="I19" s="234"/>
      <c r="J19" s="228" t="s">
        <v>45</v>
      </c>
      <c r="K19" s="235"/>
      <c r="L19" s="232">
        <f>G15</f>
        <v>3353.3999999999996</v>
      </c>
      <c r="M19" s="228"/>
      <c r="N19" s="20"/>
    </row>
    <row r="20" spans="1:14" ht="12" customHeight="1" thickBot="1" x14ac:dyDescent="0.25">
      <c r="A20" s="19"/>
      <c r="B20" s="70"/>
      <c r="C20" s="61"/>
      <c r="D20" s="25"/>
      <c r="E20" s="78"/>
      <c r="F20" s="84"/>
      <c r="G20" s="85"/>
      <c r="H20" s="20"/>
      <c r="I20" s="234"/>
      <c r="J20" s="233" t="s">
        <v>48</v>
      </c>
      <c r="K20" s="232">
        <f>G8</f>
        <v>300</v>
      </c>
      <c r="L20" s="235"/>
      <c r="M20" s="228"/>
      <c r="N20" s="20"/>
    </row>
    <row r="21" spans="1:14" ht="12" customHeight="1" thickBot="1" x14ac:dyDescent="0.25">
      <c r="A21" s="19"/>
      <c r="B21" s="40" t="s">
        <v>32</v>
      </c>
      <c r="C21" s="61"/>
      <c r="D21" s="25"/>
      <c r="E21" s="78"/>
      <c r="F21" s="21" t="s">
        <v>47</v>
      </c>
      <c r="G21" s="57">
        <f>G14/C43</f>
        <v>55.369693844269051</v>
      </c>
      <c r="H21" s="20"/>
      <c r="I21" s="234"/>
      <c r="J21" s="233" t="s">
        <v>51</v>
      </c>
      <c r="K21" s="232">
        <f>G9</f>
        <v>900.10810810810801</v>
      </c>
      <c r="L21" s="229"/>
      <c r="M21" s="228"/>
      <c r="N21" s="20"/>
    </row>
    <row r="22" spans="1:14" ht="12" customHeight="1" thickBot="1" x14ac:dyDescent="0.25">
      <c r="A22" s="19"/>
      <c r="B22" s="40" t="s">
        <v>70</v>
      </c>
      <c r="C22" s="7"/>
      <c r="D22" s="25"/>
      <c r="E22" s="78"/>
      <c r="F22" s="21" t="s">
        <v>50</v>
      </c>
      <c r="G22" s="60">
        <f>G21/7.1</f>
        <v>7.7985484287702889</v>
      </c>
      <c r="H22" s="20"/>
      <c r="I22" s="234"/>
      <c r="J22" s="233" t="s">
        <v>81</v>
      </c>
      <c r="K22" s="232">
        <f>G10</f>
        <v>425.30108108108107</v>
      </c>
      <c r="L22" s="229"/>
      <c r="M22" s="228"/>
      <c r="N22" s="20"/>
    </row>
    <row r="23" spans="1:14" ht="12" customHeight="1" thickBot="1" x14ac:dyDescent="0.25">
      <c r="A23" s="19"/>
      <c r="B23" s="81"/>
      <c r="C23" s="61"/>
      <c r="D23" s="25"/>
      <c r="E23" s="78"/>
      <c r="F23" s="21" t="s">
        <v>53</v>
      </c>
      <c r="G23" s="86">
        <f>G21/4.9</f>
        <v>11.299937519238581</v>
      </c>
      <c r="H23" s="20"/>
      <c r="I23" s="234"/>
      <c r="J23" s="233" t="s">
        <v>82</v>
      </c>
      <c r="K23" s="232">
        <f>G11</f>
        <v>437.66560344827587</v>
      </c>
      <c r="L23" s="229"/>
      <c r="M23" s="228"/>
      <c r="N23" s="20"/>
    </row>
    <row r="24" spans="1:14" ht="12" customHeight="1" thickBot="1" x14ac:dyDescent="0.25">
      <c r="A24" s="19"/>
      <c r="B24" s="70" t="s">
        <v>71</v>
      </c>
      <c r="C24" s="87"/>
      <c r="D24" s="25"/>
      <c r="E24" s="78"/>
      <c r="F24" s="21" t="s">
        <v>55</v>
      </c>
      <c r="G24" s="57">
        <f>IF(Ertragsschätzung!C11="",G14/Ernte!D10,G14/Ertragsschätzung!C11)</f>
        <v>1245.8181114960537</v>
      </c>
      <c r="H24" s="20"/>
      <c r="I24" s="20"/>
      <c r="J24" s="34"/>
      <c r="K24" s="34"/>
      <c r="L24" s="34"/>
      <c r="M24" s="27"/>
      <c r="N24" s="20"/>
    </row>
    <row r="25" spans="1:14" ht="12" customHeight="1" thickBot="1" x14ac:dyDescent="0.25">
      <c r="A25" s="19"/>
      <c r="B25" s="70" t="s">
        <v>72</v>
      </c>
      <c r="C25" s="59">
        <f>IF(AND(C18="",C19="",C22=""),"",IF(C22&lt;&gt;"",Transport!P21,LOOKUP(1,1/(Transporteinheiten=Wahl_der_Transporteinheiten),Anzahl_Transporteinheiten)))</f>
        <v>3</v>
      </c>
      <c r="D25" s="25"/>
      <c r="E25" s="78"/>
      <c r="F25" s="20"/>
      <c r="G25" s="20"/>
      <c r="H25" s="20"/>
      <c r="I25" s="20"/>
      <c r="J25" s="27"/>
      <c r="K25" s="27"/>
      <c r="L25" s="27"/>
      <c r="M25" s="27"/>
      <c r="N25" s="20"/>
    </row>
    <row r="26" spans="1:14" ht="12" customHeight="1" x14ac:dyDescent="0.2">
      <c r="A26" s="19"/>
      <c r="B26" s="88"/>
      <c r="C26" s="89"/>
      <c r="D26" s="19"/>
      <c r="E26" s="20"/>
      <c r="F26" s="20"/>
      <c r="G26" s="20"/>
      <c r="H26" s="20"/>
      <c r="I26" s="20"/>
      <c r="J26" s="20"/>
      <c r="K26" s="20"/>
      <c r="L26" s="20"/>
      <c r="M26" s="20"/>
      <c r="N26" s="20"/>
    </row>
    <row r="27" spans="1:14" ht="12" customHeight="1" thickBot="1" x14ac:dyDescent="0.25">
      <c r="A27" s="19"/>
      <c r="B27" s="40" t="s">
        <v>32</v>
      </c>
      <c r="C27" s="37"/>
      <c r="D27" s="19"/>
      <c r="E27" s="20"/>
      <c r="F27" s="13"/>
      <c r="G27" s="20"/>
      <c r="H27" s="20"/>
      <c r="I27" s="20"/>
      <c r="J27" s="20"/>
      <c r="K27" s="20"/>
      <c r="L27" s="20"/>
      <c r="M27" s="20"/>
      <c r="N27" s="20"/>
    </row>
    <row r="28" spans="1:14" ht="12" customHeight="1" thickBot="1" x14ac:dyDescent="0.25">
      <c r="A28" s="19"/>
      <c r="B28" s="40" t="s">
        <v>83</v>
      </c>
      <c r="C28" s="7"/>
      <c r="D28" s="19"/>
      <c r="E28" s="20"/>
      <c r="F28" s="13"/>
      <c r="G28" s="20"/>
      <c r="H28" s="20"/>
      <c r="I28" s="20"/>
      <c r="J28" s="20"/>
      <c r="K28" s="20"/>
      <c r="L28" s="20"/>
      <c r="M28" s="20"/>
      <c r="N28" s="20"/>
    </row>
    <row r="29" spans="1:14" ht="12" customHeight="1" x14ac:dyDescent="0.2">
      <c r="A29" s="19"/>
      <c r="B29" s="90"/>
      <c r="C29" s="91"/>
      <c r="D29" s="92"/>
      <c r="E29" s="20"/>
      <c r="F29" s="13"/>
      <c r="G29" s="20"/>
      <c r="H29" s="20"/>
      <c r="I29" s="20"/>
      <c r="J29" s="20"/>
      <c r="K29" s="20"/>
      <c r="L29" s="20"/>
      <c r="M29" s="20"/>
      <c r="N29" s="20"/>
    </row>
    <row r="30" spans="1:14" ht="12" customHeight="1" x14ac:dyDescent="0.2">
      <c r="A30" s="19"/>
      <c r="B30" s="274" t="s">
        <v>36</v>
      </c>
      <c r="C30" s="275"/>
      <c r="D30" s="19"/>
      <c r="E30" s="20"/>
      <c r="F30" s="13"/>
      <c r="G30" s="20"/>
      <c r="H30" s="20"/>
      <c r="I30" s="20"/>
      <c r="J30" s="20"/>
      <c r="K30" s="20"/>
      <c r="L30" s="20"/>
      <c r="M30" s="20"/>
      <c r="N30" s="20"/>
    </row>
    <row r="31" spans="1:14" ht="12" customHeight="1" x14ac:dyDescent="0.2">
      <c r="A31" s="19"/>
      <c r="B31" s="276"/>
      <c r="C31" s="276"/>
      <c r="D31" s="19"/>
      <c r="E31" s="20"/>
      <c r="F31" s="13"/>
      <c r="G31" s="20"/>
      <c r="H31" s="20"/>
      <c r="I31" s="20"/>
      <c r="J31" s="20"/>
      <c r="K31" s="20"/>
      <c r="L31" s="20"/>
      <c r="M31" s="20"/>
      <c r="N31" s="20"/>
    </row>
    <row r="32" spans="1:14" ht="12" customHeight="1" x14ac:dyDescent="0.2">
      <c r="A32" s="19"/>
      <c r="B32" s="93"/>
      <c r="C32" s="94"/>
      <c r="D32" s="19"/>
      <c r="E32" s="20"/>
      <c r="F32" s="13"/>
      <c r="G32" s="20"/>
      <c r="H32" s="20"/>
      <c r="I32" s="20"/>
      <c r="J32" s="20"/>
      <c r="K32" s="20"/>
      <c r="L32" s="20"/>
      <c r="M32" s="20"/>
      <c r="N32" s="20"/>
    </row>
    <row r="33" spans="1:14" ht="12" customHeight="1" thickBot="1" x14ac:dyDescent="0.25">
      <c r="A33" s="19"/>
      <c r="B33" s="56" t="s">
        <v>40</v>
      </c>
      <c r="C33" s="61"/>
      <c r="D33" s="19"/>
      <c r="E33" s="20"/>
      <c r="F33" s="20"/>
      <c r="G33" s="20"/>
      <c r="H33" s="20"/>
      <c r="I33" s="20"/>
      <c r="J33" s="20"/>
      <c r="K33" s="20"/>
      <c r="L33" s="20"/>
      <c r="M33" s="20"/>
      <c r="N33" s="20"/>
    </row>
    <row r="34" spans="1:14" ht="12" customHeight="1" thickBot="1" x14ac:dyDescent="0.25">
      <c r="A34" s="19"/>
      <c r="B34" s="70" t="s">
        <v>41</v>
      </c>
      <c r="C34" s="8">
        <v>13</v>
      </c>
      <c r="D34" s="19"/>
      <c r="E34" s="20"/>
      <c r="F34" s="20"/>
      <c r="G34" s="20"/>
      <c r="H34" s="20"/>
      <c r="I34" s="20"/>
      <c r="J34" s="20"/>
      <c r="K34" s="20"/>
      <c r="L34" s="20"/>
      <c r="M34" s="20"/>
      <c r="N34" s="20"/>
    </row>
    <row r="35" spans="1:14" ht="12" customHeight="1" x14ac:dyDescent="0.2">
      <c r="A35" s="19"/>
      <c r="B35" s="56"/>
      <c r="C35" s="61"/>
      <c r="D35" s="19"/>
      <c r="E35" s="20"/>
      <c r="F35" s="13"/>
      <c r="G35" s="20"/>
      <c r="H35" s="20"/>
      <c r="I35" s="20"/>
      <c r="J35" s="20"/>
      <c r="K35" s="20"/>
      <c r="L35" s="20"/>
      <c r="M35" s="20"/>
      <c r="N35" s="20"/>
    </row>
    <row r="36" spans="1:14" ht="12" customHeight="1" thickBot="1" x14ac:dyDescent="0.25">
      <c r="A36" s="19"/>
      <c r="B36" s="56"/>
      <c r="C36" s="61"/>
      <c r="D36" s="19"/>
      <c r="E36" s="20"/>
      <c r="F36" s="13"/>
      <c r="G36" s="20"/>
      <c r="H36" s="20"/>
      <c r="I36" s="20"/>
      <c r="J36" s="20"/>
      <c r="K36" s="20"/>
      <c r="L36" s="20"/>
      <c r="M36" s="20"/>
      <c r="N36" s="20"/>
    </row>
    <row r="37" spans="1:14" ht="12" customHeight="1" thickBot="1" x14ac:dyDescent="0.25">
      <c r="A37" s="19"/>
      <c r="B37" s="56" t="s">
        <v>84</v>
      </c>
      <c r="C37" s="4">
        <v>3</v>
      </c>
      <c r="D37" s="19"/>
      <c r="E37" s="20"/>
      <c r="F37" s="13"/>
      <c r="G37" s="20"/>
      <c r="H37" s="20"/>
      <c r="I37" s="20"/>
      <c r="J37" s="20"/>
      <c r="K37" s="20"/>
      <c r="L37" s="20"/>
      <c r="M37" s="20"/>
      <c r="N37" s="20"/>
    </row>
    <row r="38" spans="1:14" ht="12" customHeight="1" x14ac:dyDescent="0.2">
      <c r="A38" s="19"/>
      <c r="B38" s="95"/>
      <c r="C38" s="96"/>
      <c r="D38" s="19"/>
      <c r="E38" s="20"/>
      <c r="F38" s="13"/>
      <c r="G38" s="20"/>
      <c r="H38" s="20"/>
      <c r="I38" s="20"/>
      <c r="J38" s="20"/>
      <c r="K38" s="20"/>
      <c r="L38" s="20"/>
      <c r="M38" s="20"/>
      <c r="N38" s="20"/>
    </row>
    <row r="39" spans="1:14" ht="12" customHeight="1" thickBot="1" x14ac:dyDescent="0.25">
      <c r="A39" s="19"/>
      <c r="B39" s="56" t="s">
        <v>85</v>
      </c>
      <c r="C39" s="96"/>
      <c r="D39" s="19"/>
      <c r="E39" s="20"/>
      <c r="F39" s="20"/>
      <c r="G39" s="20"/>
      <c r="H39" s="20"/>
      <c r="I39" s="20"/>
      <c r="J39" s="20"/>
      <c r="K39" s="20"/>
      <c r="L39" s="20"/>
      <c r="M39" s="20"/>
      <c r="N39" s="20"/>
    </row>
    <row r="40" spans="1:14" ht="12" customHeight="1" thickBot="1" x14ac:dyDescent="0.25">
      <c r="A40" s="19"/>
      <c r="B40" s="95" t="s">
        <v>86</v>
      </c>
      <c r="C40" s="4"/>
      <c r="D40" s="19"/>
      <c r="E40" s="20"/>
      <c r="F40" s="20"/>
      <c r="G40" s="20"/>
      <c r="H40" s="20"/>
      <c r="I40" s="20"/>
      <c r="J40" s="20"/>
      <c r="K40" s="20"/>
      <c r="L40" s="20"/>
      <c r="M40" s="20"/>
      <c r="N40" s="20"/>
    </row>
    <row r="41" spans="1:14" ht="12" customHeight="1" x14ac:dyDescent="0.2">
      <c r="A41" s="19"/>
      <c r="B41" s="56"/>
      <c r="C41" s="61"/>
      <c r="D41" s="19"/>
      <c r="E41" s="20"/>
      <c r="F41" s="20"/>
      <c r="G41" s="20"/>
      <c r="H41" s="20"/>
      <c r="I41" s="20"/>
      <c r="J41" s="20"/>
      <c r="K41" s="20"/>
      <c r="L41" s="20"/>
      <c r="M41" s="20"/>
      <c r="N41" s="20"/>
    </row>
    <row r="42" spans="1:14" ht="12" customHeight="1" thickBot="1" x14ac:dyDescent="0.25">
      <c r="A42" s="19"/>
      <c r="B42" s="56" t="s">
        <v>46</v>
      </c>
      <c r="C42" s="61"/>
      <c r="D42" s="19"/>
      <c r="E42" s="20"/>
      <c r="F42" s="20"/>
      <c r="G42" s="20"/>
      <c r="H42" s="20"/>
      <c r="I42" s="20"/>
      <c r="J42" s="20"/>
      <c r="K42" s="20"/>
      <c r="L42" s="20"/>
      <c r="M42" s="20"/>
      <c r="N42" s="20"/>
    </row>
    <row r="43" spans="1:14" ht="12" customHeight="1" thickBot="1" x14ac:dyDescent="0.25">
      <c r="A43" s="19"/>
      <c r="B43" s="58" t="s">
        <v>49</v>
      </c>
      <c r="C43" s="59">
        <f>IF(Ertragsschätzung!C26&lt;&gt;"",Ertragsschätzung!C26,Ertragsschätzung!C22)</f>
        <v>37.26</v>
      </c>
      <c r="D43" s="19"/>
      <c r="E43" s="20"/>
      <c r="F43" s="20"/>
      <c r="G43" s="20"/>
      <c r="H43" s="20"/>
      <c r="I43" s="20"/>
      <c r="J43" s="20"/>
      <c r="K43" s="20"/>
      <c r="L43" s="20"/>
      <c r="M43" s="20"/>
      <c r="N43" s="20"/>
    </row>
    <row r="44" spans="1:14" ht="12" customHeight="1" thickBot="1" x14ac:dyDescent="0.25">
      <c r="A44" s="19"/>
      <c r="B44" s="58" t="s">
        <v>52</v>
      </c>
      <c r="C44" s="59">
        <f>IF(Ertragsschätzung!C27&lt;&gt;"",Ertragsschätzung!C27,Ertragsschätzung!C23)</f>
        <v>264.54599999999999</v>
      </c>
      <c r="D44" s="19"/>
      <c r="E44" s="20"/>
      <c r="F44" s="20"/>
      <c r="G44" s="20"/>
      <c r="H44" s="20"/>
      <c r="I44" s="20"/>
      <c r="J44" s="20"/>
      <c r="K44" s="20"/>
      <c r="L44" s="20"/>
      <c r="M44" s="20"/>
      <c r="N44" s="20"/>
    </row>
    <row r="45" spans="1:14" ht="12" customHeight="1" x14ac:dyDescent="0.2">
      <c r="A45" s="19"/>
      <c r="B45" s="56"/>
      <c r="C45" s="61"/>
      <c r="D45" s="19"/>
      <c r="E45" s="20"/>
      <c r="F45" s="13"/>
      <c r="G45" s="20"/>
      <c r="H45" s="20"/>
      <c r="I45" s="20"/>
      <c r="J45" s="20"/>
      <c r="K45" s="20"/>
      <c r="L45" s="20"/>
      <c r="M45" s="20"/>
      <c r="N45" s="20"/>
    </row>
    <row r="46" spans="1:14" ht="12" customHeight="1" thickBot="1" x14ac:dyDescent="0.25">
      <c r="A46" s="19"/>
      <c r="B46" s="56" t="s">
        <v>57</v>
      </c>
      <c r="C46" s="61"/>
      <c r="D46" s="72"/>
      <c r="E46" s="20"/>
      <c r="F46" s="20"/>
      <c r="G46" s="20"/>
      <c r="H46" s="20"/>
      <c r="I46" s="20"/>
      <c r="J46" s="20"/>
      <c r="K46" s="20"/>
      <c r="L46" s="20"/>
      <c r="M46" s="20"/>
      <c r="N46" s="20"/>
    </row>
    <row r="47" spans="1:14" ht="12" customHeight="1" thickBot="1" x14ac:dyDescent="0.25">
      <c r="A47" s="19"/>
      <c r="B47" s="58" t="s">
        <v>58</v>
      </c>
      <c r="C47" s="4">
        <v>90</v>
      </c>
      <c r="D47" s="72"/>
      <c r="E47" s="27"/>
      <c r="G47" s="20"/>
      <c r="H47" s="20"/>
      <c r="I47" s="20"/>
      <c r="J47" s="20"/>
      <c r="K47" s="20"/>
      <c r="L47" s="20"/>
      <c r="M47" s="20"/>
      <c r="N47" s="20"/>
    </row>
    <row r="48" spans="1:14" ht="12" customHeight="1" thickBot="1" x14ac:dyDescent="0.25">
      <c r="A48" s="19"/>
      <c r="B48" s="40" t="s">
        <v>59</v>
      </c>
      <c r="C48" s="19"/>
      <c r="D48" s="72"/>
      <c r="E48" s="27"/>
      <c r="F48" s="20"/>
      <c r="G48" s="20"/>
      <c r="H48" s="20"/>
      <c r="I48" s="20"/>
      <c r="J48" s="20"/>
      <c r="K48" s="20"/>
      <c r="L48" s="20"/>
      <c r="M48" s="20"/>
      <c r="N48" s="20"/>
    </row>
    <row r="49" spans="1:14" ht="12" customHeight="1" thickBot="1" x14ac:dyDescent="0.25">
      <c r="A49" s="19"/>
      <c r="B49" s="64" t="s">
        <v>60</v>
      </c>
      <c r="C49" s="10"/>
      <c r="D49" s="72"/>
      <c r="E49" s="27"/>
      <c r="F49" s="20"/>
      <c r="G49" s="20"/>
      <c r="H49" s="20"/>
      <c r="I49" s="20"/>
      <c r="J49" s="20"/>
      <c r="K49" s="20"/>
      <c r="L49" s="20"/>
      <c r="M49" s="20"/>
      <c r="N49" s="20"/>
    </row>
    <row r="50" spans="1:14" ht="12" customHeight="1" x14ac:dyDescent="0.2">
      <c r="A50" s="19"/>
      <c r="B50" s="56"/>
      <c r="C50" s="56"/>
      <c r="D50" s="72"/>
      <c r="E50" s="20"/>
      <c r="F50" s="20"/>
      <c r="G50" s="20"/>
      <c r="H50" s="20"/>
      <c r="I50" s="20"/>
      <c r="J50" s="20"/>
      <c r="K50" s="20"/>
      <c r="L50" s="20"/>
      <c r="M50" s="20"/>
      <c r="N50" s="20"/>
    </row>
    <row r="51" spans="1:14" ht="12" customHeight="1" x14ac:dyDescent="0.2">
      <c r="A51" s="19"/>
      <c r="B51" s="97"/>
      <c r="C51" s="98"/>
      <c r="D51" s="92"/>
      <c r="E51" s="20"/>
      <c r="F51" s="20"/>
      <c r="G51" s="20"/>
      <c r="H51" s="20"/>
      <c r="I51" s="20"/>
      <c r="J51" s="20"/>
      <c r="K51" s="20"/>
      <c r="L51" s="20"/>
      <c r="M51" s="20"/>
      <c r="N51" s="20"/>
    </row>
    <row r="52" spans="1:14" ht="12" customHeight="1" x14ac:dyDescent="0.2">
      <c r="A52" s="19"/>
      <c r="B52" s="277" t="s">
        <v>87</v>
      </c>
      <c r="C52" s="275"/>
      <c r="D52" s="19"/>
      <c r="E52" s="20"/>
      <c r="F52" s="20"/>
      <c r="G52" s="20"/>
      <c r="H52" s="20"/>
      <c r="I52" s="20"/>
      <c r="J52" s="20"/>
      <c r="K52" s="20"/>
      <c r="L52" s="20"/>
      <c r="M52" s="20"/>
      <c r="N52" s="20"/>
    </row>
    <row r="53" spans="1:14" ht="12" customHeight="1" x14ac:dyDescent="0.2">
      <c r="A53" s="19"/>
      <c r="B53" s="276"/>
      <c r="C53" s="276"/>
      <c r="D53" s="19"/>
      <c r="E53" s="20"/>
      <c r="F53" s="20"/>
      <c r="G53" s="20"/>
      <c r="H53" s="20"/>
      <c r="I53" s="20"/>
      <c r="J53" s="20"/>
      <c r="K53" s="20"/>
      <c r="L53" s="20"/>
      <c r="M53" s="20"/>
      <c r="N53" s="20"/>
    </row>
    <row r="54" spans="1:14" ht="12" customHeight="1" x14ac:dyDescent="0.2">
      <c r="A54" s="19"/>
      <c r="B54" s="99"/>
      <c r="C54" s="99"/>
      <c r="D54" s="19"/>
      <c r="E54" s="20"/>
      <c r="F54" s="20"/>
      <c r="G54" s="20"/>
      <c r="H54" s="20"/>
      <c r="I54" s="20"/>
      <c r="J54" s="20"/>
      <c r="K54" s="20"/>
      <c r="L54" s="20"/>
      <c r="M54" s="20"/>
      <c r="N54" s="20"/>
    </row>
    <row r="55" spans="1:14" ht="12" customHeight="1" thickBot="1" x14ac:dyDescent="0.25">
      <c r="A55" s="19"/>
      <c r="B55" s="56" t="s">
        <v>88</v>
      </c>
      <c r="C55" s="61"/>
      <c r="D55" s="19"/>
      <c r="E55" s="20"/>
      <c r="F55" s="20"/>
      <c r="G55" s="20"/>
      <c r="H55" s="20"/>
      <c r="I55" s="20"/>
      <c r="J55" s="20"/>
      <c r="K55" s="20"/>
      <c r="L55" s="20"/>
      <c r="M55" s="20"/>
      <c r="N55" s="20"/>
    </row>
    <row r="56" spans="1:14" ht="12" customHeight="1" thickBot="1" x14ac:dyDescent="0.25">
      <c r="A56" s="19"/>
      <c r="B56" s="56" t="s">
        <v>89</v>
      </c>
      <c r="C56" s="4"/>
      <c r="D56" s="19"/>
      <c r="E56" s="20"/>
      <c r="G56" s="20"/>
      <c r="H56" s="20"/>
      <c r="I56" s="20"/>
      <c r="J56" s="20"/>
      <c r="K56" s="20"/>
      <c r="L56" s="20"/>
      <c r="M56" s="20"/>
      <c r="N56" s="20"/>
    </row>
    <row r="57" spans="1:14" ht="12" customHeight="1" x14ac:dyDescent="0.2">
      <c r="A57" s="19"/>
      <c r="B57" s="56"/>
      <c r="C57" s="61"/>
      <c r="D57" s="19"/>
      <c r="E57" s="20"/>
      <c r="F57" s="20"/>
      <c r="G57" s="20"/>
      <c r="H57" s="20"/>
      <c r="I57" s="20"/>
      <c r="J57" s="20"/>
      <c r="K57" s="20"/>
      <c r="L57" s="20"/>
      <c r="M57" s="20"/>
      <c r="N57" s="20"/>
    </row>
    <row r="58" spans="1:14" ht="12" customHeight="1" thickBot="1" x14ac:dyDescent="0.25">
      <c r="A58" s="19"/>
      <c r="B58" s="56" t="s">
        <v>66</v>
      </c>
      <c r="C58" s="61"/>
      <c r="D58" s="19"/>
      <c r="E58" s="20"/>
      <c r="F58" s="20"/>
      <c r="G58" s="20"/>
      <c r="H58" s="20"/>
      <c r="I58" s="20"/>
      <c r="J58" s="20"/>
      <c r="K58" s="20"/>
      <c r="L58" s="20"/>
      <c r="M58" s="20"/>
      <c r="N58" s="20"/>
    </row>
    <row r="59" spans="1:14" ht="12" customHeight="1" thickBot="1" x14ac:dyDescent="0.25">
      <c r="A59" s="19"/>
      <c r="B59" s="56" t="s">
        <v>90</v>
      </c>
      <c r="C59" s="256" t="s">
        <v>315</v>
      </c>
      <c r="D59" s="19"/>
      <c r="E59" s="20"/>
      <c r="F59" s="20"/>
      <c r="G59" s="20"/>
      <c r="H59" s="20"/>
      <c r="I59" s="20"/>
      <c r="J59" s="20"/>
      <c r="K59" s="20"/>
      <c r="L59" s="20"/>
      <c r="M59" s="20"/>
      <c r="N59" s="20"/>
    </row>
    <row r="60" spans="1:14" ht="12" customHeight="1" x14ac:dyDescent="0.2">
      <c r="A60" s="11"/>
      <c r="B60" s="56"/>
      <c r="C60" s="61"/>
      <c r="D60" s="19"/>
      <c r="E60" s="20"/>
      <c r="F60" s="20"/>
      <c r="G60" s="20"/>
      <c r="H60" s="20"/>
      <c r="I60" s="20"/>
      <c r="J60" s="20"/>
      <c r="K60" s="20"/>
      <c r="L60" s="20"/>
      <c r="M60" s="20"/>
      <c r="N60" s="20"/>
    </row>
    <row r="61" spans="1:14" ht="12" customHeight="1" thickBot="1" x14ac:dyDescent="0.25">
      <c r="A61" s="19"/>
      <c r="B61" s="56" t="s">
        <v>67</v>
      </c>
      <c r="C61" s="61"/>
      <c r="D61" s="19"/>
      <c r="E61" s="20"/>
      <c r="F61" s="20"/>
      <c r="G61" s="20"/>
      <c r="H61" s="20"/>
      <c r="I61" s="20"/>
      <c r="J61" s="20"/>
      <c r="K61" s="20"/>
      <c r="L61" s="20"/>
      <c r="M61" s="20"/>
      <c r="N61" s="20"/>
    </row>
    <row r="62" spans="1:14" ht="12" customHeight="1" thickBot="1" x14ac:dyDescent="0.3">
      <c r="A62" s="19"/>
      <c r="B62" s="56" t="s">
        <v>68</v>
      </c>
      <c r="C62" s="4">
        <v>1</v>
      </c>
      <c r="D62" s="74"/>
      <c r="E62" s="20"/>
      <c r="F62" s="20"/>
      <c r="G62" s="20"/>
      <c r="H62" s="20"/>
      <c r="I62" s="20"/>
      <c r="J62" s="20"/>
      <c r="K62" s="20"/>
      <c r="L62" s="20"/>
      <c r="M62" s="20"/>
      <c r="N62" s="20"/>
    </row>
    <row r="63" spans="1:14" ht="12" customHeight="1" thickBot="1" x14ac:dyDescent="0.3">
      <c r="A63" s="19"/>
      <c r="B63" s="56" t="s">
        <v>69</v>
      </c>
      <c r="C63" s="4">
        <v>5</v>
      </c>
      <c r="D63" s="74"/>
      <c r="E63" s="20"/>
      <c r="F63" s="20"/>
      <c r="G63" s="20"/>
      <c r="H63" s="20"/>
      <c r="I63" s="20"/>
      <c r="J63" s="20"/>
      <c r="K63" s="20"/>
      <c r="L63" s="20"/>
      <c r="M63" s="20"/>
      <c r="N63" s="20"/>
    </row>
    <row r="64" spans="1:14" ht="12" customHeight="1" x14ac:dyDescent="0.2">
      <c r="A64" s="19"/>
      <c r="B64" s="56"/>
      <c r="C64" s="61"/>
      <c r="D64" s="19"/>
      <c r="E64" s="20"/>
      <c r="F64" s="20"/>
      <c r="G64" s="20"/>
      <c r="H64" s="20"/>
      <c r="I64" s="20"/>
      <c r="J64" s="20"/>
      <c r="K64" s="20"/>
      <c r="L64" s="20"/>
      <c r="M64" s="20"/>
      <c r="N64" s="20"/>
    </row>
    <row r="65" spans="1:14" ht="12" customHeight="1" thickBot="1" x14ac:dyDescent="0.25">
      <c r="A65" s="19"/>
      <c r="B65" s="56" t="s">
        <v>91</v>
      </c>
      <c r="C65" s="100"/>
      <c r="D65" s="19"/>
      <c r="E65" s="20"/>
      <c r="F65" s="20"/>
      <c r="G65" s="20"/>
      <c r="H65" s="20"/>
      <c r="I65" s="20"/>
      <c r="J65" s="20"/>
      <c r="K65" s="20"/>
      <c r="L65" s="20"/>
      <c r="M65" s="20"/>
      <c r="N65" s="20"/>
    </row>
    <row r="66" spans="1:14" ht="12" customHeight="1" thickBot="1" x14ac:dyDescent="0.25">
      <c r="A66" s="19"/>
      <c r="B66" s="56" t="s">
        <v>92</v>
      </c>
      <c r="C66" s="59">
        <f>LOOKUP(1,1/(Transporteinheiten_2=Wahl_der_Transporteinheiten_2),Anzahl_Transportfahrten)</f>
        <v>8</v>
      </c>
      <c r="D66" s="19"/>
      <c r="E66" s="20"/>
      <c r="F66" s="20"/>
      <c r="G66" s="20"/>
      <c r="H66" s="20"/>
      <c r="I66" s="20"/>
      <c r="J66" s="20"/>
      <c r="K66" s="20"/>
      <c r="L66" s="20"/>
      <c r="M66" s="20"/>
      <c r="N66" s="20"/>
    </row>
    <row r="67" spans="1:14" ht="12" customHeight="1" x14ac:dyDescent="0.2">
      <c r="A67" s="19"/>
      <c r="B67" s="56"/>
      <c r="C67" s="61"/>
      <c r="D67" s="72"/>
      <c r="E67" s="20"/>
      <c r="F67" s="20"/>
      <c r="G67" s="20"/>
      <c r="H67" s="20"/>
      <c r="I67" s="20"/>
      <c r="J67" s="20"/>
      <c r="K67" s="20"/>
      <c r="L67" s="20"/>
      <c r="M67" s="20"/>
      <c r="N67" s="20"/>
    </row>
    <row r="68" spans="1:14" ht="12" customHeight="1" x14ac:dyDescent="0.2">
      <c r="A68" s="19"/>
      <c r="B68" s="40" t="s">
        <v>32</v>
      </c>
      <c r="C68" s="37"/>
      <c r="D68" s="72"/>
      <c r="E68" s="20"/>
      <c r="F68" s="20"/>
      <c r="G68" s="20"/>
      <c r="H68" s="20"/>
      <c r="I68" s="20"/>
      <c r="J68" s="20"/>
      <c r="K68" s="20"/>
      <c r="L68" s="20"/>
      <c r="M68" s="20"/>
      <c r="N68" s="20"/>
    </row>
    <row r="69" spans="1:14" ht="12" customHeight="1" thickBot="1" x14ac:dyDescent="0.3">
      <c r="A69" s="19"/>
      <c r="B69" s="73" t="s">
        <v>93</v>
      </c>
      <c r="C69" s="37"/>
      <c r="D69" s="74"/>
      <c r="E69" s="20"/>
      <c r="F69" s="20"/>
      <c r="G69" s="20"/>
      <c r="H69" s="20"/>
      <c r="I69" s="20"/>
      <c r="J69" s="20"/>
      <c r="K69" s="20"/>
      <c r="L69" s="20"/>
      <c r="M69" s="20"/>
      <c r="N69" s="20"/>
    </row>
    <row r="70" spans="1:14" ht="12" customHeight="1" thickBot="1" x14ac:dyDescent="0.25">
      <c r="A70" s="19"/>
      <c r="B70" s="73" t="s">
        <v>94</v>
      </c>
      <c r="C70" s="7"/>
      <c r="D70" s="19"/>
      <c r="E70" s="20"/>
      <c r="F70" s="20"/>
      <c r="G70" s="20"/>
      <c r="H70" s="20"/>
      <c r="I70" s="20"/>
      <c r="J70" s="20"/>
      <c r="K70" s="20"/>
      <c r="L70" s="20"/>
      <c r="M70" s="20"/>
      <c r="N70" s="20"/>
    </row>
    <row r="71" spans="1:14" ht="12" customHeight="1" x14ac:dyDescent="0.2">
      <c r="A71" s="19"/>
      <c r="B71" s="93"/>
      <c r="C71" s="24"/>
      <c r="D71" s="19"/>
      <c r="E71" s="101"/>
      <c r="F71" s="101"/>
      <c r="G71" s="20"/>
      <c r="H71" s="20"/>
      <c r="I71" s="20"/>
      <c r="J71" s="20"/>
      <c r="K71" s="20"/>
      <c r="L71" s="20"/>
      <c r="M71" s="20"/>
      <c r="N71" s="20"/>
    </row>
    <row r="72" spans="1:14" ht="12" customHeight="1" x14ac:dyDescent="0.2">
      <c r="A72" s="19"/>
      <c r="B72" s="102"/>
      <c r="C72" s="103"/>
      <c r="D72" s="103"/>
      <c r="E72" s="101"/>
      <c r="F72" s="101"/>
      <c r="G72" s="20"/>
      <c r="H72" s="20"/>
      <c r="I72" s="20"/>
      <c r="J72" s="20"/>
      <c r="K72" s="20"/>
      <c r="L72" s="20"/>
      <c r="M72" s="20"/>
      <c r="N72" s="20"/>
    </row>
    <row r="73" spans="1:14" ht="12" customHeight="1" x14ac:dyDescent="0.2">
      <c r="A73" s="19"/>
      <c r="B73" s="103"/>
      <c r="C73" s="104"/>
      <c r="D73" s="103"/>
      <c r="E73" s="101"/>
      <c r="F73" s="101"/>
      <c r="G73" s="20"/>
      <c r="H73" s="20"/>
      <c r="I73" s="20"/>
      <c r="J73" s="20"/>
      <c r="K73" s="20"/>
      <c r="L73" s="20"/>
      <c r="M73" s="20"/>
      <c r="N73" s="20"/>
    </row>
    <row r="74" spans="1:14" ht="12" customHeight="1" x14ac:dyDescent="0.2">
      <c r="A74" s="20"/>
      <c r="B74" s="101"/>
      <c r="C74" s="101"/>
      <c r="D74" s="101"/>
      <c r="E74" s="101"/>
      <c r="F74" s="101"/>
      <c r="G74" s="20"/>
      <c r="H74" s="20"/>
      <c r="I74" s="20"/>
      <c r="J74" s="20"/>
      <c r="K74" s="20"/>
      <c r="L74" s="20"/>
      <c r="M74" s="20"/>
      <c r="N74" s="20"/>
    </row>
    <row r="75" spans="1:14" ht="12" customHeight="1" x14ac:dyDescent="0.2">
      <c r="A75" s="20"/>
      <c r="B75" s="101"/>
      <c r="C75" s="105"/>
      <c r="D75" s="101"/>
      <c r="E75" s="101"/>
      <c r="F75" s="101"/>
      <c r="G75" s="20"/>
      <c r="H75" s="20"/>
      <c r="I75" s="20"/>
      <c r="J75" s="20"/>
      <c r="K75" s="20"/>
      <c r="L75" s="20"/>
      <c r="M75" s="20"/>
      <c r="N75" s="20"/>
    </row>
    <row r="76" spans="1:14" ht="12" customHeight="1" x14ac:dyDescent="0.2">
      <c r="A76" s="20"/>
      <c r="B76" s="101"/>
      <c r="C76" s="101"/>
      <c r="D76" s="101"/>
      <c r="E76" s="101"/>
      <c r="F76" s="101"/>
      <c r="G76" s="20"/>
      <c r="H76" s="20"/>
      <c r="I76" s="20"/>
      <c r="J76" s="20"/>
      <c r="K76" s="20"/>
      <c r="L76" s="20"/>
      <c r="M76" s="20"/>
      <c r="N76" s="20"/>
    </row>
    <row r="77" spans="1:14" ht="12" customHeight="1" x14ac:dyDescent="0.2">
      <c r="A77" s="20"/>
      <c r="B77" s="20"/>
      <c r="C77" s="20"/>
      <c r="D77" s="20"/>
      <c r="E77" s="20"/>
      <c r="F77" s="20"/>
      <c r="G77" s="20"/>
      <c r="H77" s="20"/>
      <c r="I77" s="20"/>
      <c r="J77" s="20"/>
      <c r="K77" s="20"/>
      <c r="L77" s="20"/>
      <c r="M77" s="20"/>
      <c r="N77" s="20"/>
    </row>
    <row r="78" spans="1:14" ht="12" customHeight="1" x14ac:dyDescent="0.2">
      <c r="A78" s="20"/>
      <c r="B78" s="20"/>
      <c r="C78" s="20"/>
      <c r="D78" s="20"/>
      <c r="E78" s="20"/>
      <c r="F78" s="20"/>
      <c r="G78" s="20"/>
      <c r="H78" s="20"/>
      <c r="I78" s="20"/>
      <c r="J78" s="20"/>
      <c r="K78" s="20"/>
      <c r="L78" s="20"/>
      <c r="M78" s="20"/>
      <c r="N78" s="20"/>
    </row>
    <row r="79" spans="1:14" ht="12" customHeight="1" x14ac:dyDescent="0.2">
      <c r="A79" s="20"/>
      <c r="B79" s="20"/>
      <c r="C79" s="20"/>
      <c r="D79" s="20"/>
      <c r="E79" s="20"/>
      <c r="F79" s="20"/>
      <c r="G79" s="20"/>
      <c r="H79" s="20"/>
      <c r="I79" s="20"/>
      <c r="J79" s="20"/>
      <c r="K79" s="20"/>
      <c r="L79" s="20"/>
      <c r="M79" s="20"/>
      <c r="N79" s="20"/>
    </row>
    <row r="80" spans="1:14" ht="12" customHeight="1" x14ac:dyDescent="0.2">
      <c r="A80" s="20"/>
      <c r="B80" s="20"/>
      <c r="C80" s="20"/>
      <c r="D80" s="20"/>
      <c r="E80" s="20"/>
      <c r="F80" s="20"/>
      <c r="G80" s="20"/>
      <c r="H80" s="20"/>
      <c r="I80" s="20"/>
      <c r="J80" s="20"/>
      <c r="K80" s="20"/>
      <c r="L80" s="20"/>
      <c r="M80" s="20"/>
      <c r="N80" s="20"/>
    </row>
    <row r="81" spans="1:14" ht="12" customHeight="1" x14ac:dyDescent="0.2">
      <c r="A81" s="20"/>
      <c r="B81" s="20"/>
      <c r="C81" s="20"/>
      <c r="D81" s="20"/>
      <c r="E81" s="20"/>
      <c r="F81" s="20"/>
      <c r="G81" s="20"/>
      <c r="H81" s="20"/>
      <c r="I81" s="20"/>
      <c r="J81" s="20"/>
      <c r="K81" s="20"/>
      <c r="L81" s="20"/>
      <c r="M81" s="20"/>
      <c r="N81" s="20"/>
    </row>
    <row r="82" spans="1:14" ht="12" customHeight="1" x14ac:dyDescent="0.2">
      <c r="A82" s="20"/>
      <c r="B82" s="20"/>
      <c r="C82" s="20"/>
      <c r="D82" s="20"/>
      <c r="E82" s="20"/>
      <c r="F82" s="20"/>
      <c r="G82" s="20"/>
      <c r="H82" s="20"/>
      <c r="I82" s="20"/>
      <c r="J82" s="20"/>
      <c r="K82" s="20"/>
      <c r="L82" s="20"/>
      <c r="M82" s="20"/>
      <c r="N82" s="20"/>
    </row>
    <row r="83" spans="1:14" ht="12" customHeight="1" x14ac:dyDescent="0.2">
      <c r="A83" s="20"/>
      <c r="B83" s="20"/>
      <c r="C83" s="20"/>
      <c r="D83" s="20"/>
      <c r="E83" s="20"/>
      <c r="F83" s="20"/>
      <c r="G83" s="20"/>
      <c r="H83" s="20"/>
      <c r="I83" s="20"/>
      <c r="J83" s="20"/>
      <c r="K83" s="20"/>
      <c r="L83" s="20"/>
      <c r="M83" s="20"/>
      <c r="N83" s="20"/>
    </row>
    <row r="84" spans="1:14" x14ac:dyDescent="0.2">
      <c r="A84" s="20"/>
      <c r="B84" s="20"/>
      <c r="C84" s="20"/>
      <c r="D84" s="20"/>
      <c r="E84" s="20"/>
      <c r="F84" s="20"/>
      <c r="G84" s="20"/>
      <c r="H84" s="20"/>
      <c r="I84" s="20"/>
      <c r="J84" s="20"/>
      <c r="K84" s="20"/>
      <c r="L84" s="20"/>
      <c r="M84" s="20"/>
      <c r="N84" s="20"/>
    </row>
    <row r="85" spans="1:14" x14ac:dyDescent="0.2">
      <c r="A85" s="20"/>
      <c r="B85" s="20"/>
      <c r="C85" s="20"/>
      <c r="D85" s="20"/>
      <c r="E85" s="20"/>
      <c r="F85" s="20"/>
      <c r="G85" s="20"/>
      <c r="H85" s="20"/>
      <c r="I85" s="20"/>
      <c r="J85" s="20"/>
      <c r="K85" s="20"/>
      <c r="L85" s="20"/>
      <c r="M85" s="20"/>
      <c r="N85" s="20"/>
    </row>
    <row r="86" spans="1:14" x14ac:dyDescent="0.2">
      <c r="A86" s="20"/>
      <c r="B86" s="20"/>
      <c r="C86" s="20"/>
      <c r="D86" s="20"/>
      <c r="E86" s="20"/>
      <c r="F86" s="20"/>
      <c r="G86" s="20"/>
      <c r="H86" s="20"/>
      <c r="I86" s="20"/>
      <c r="J86" s="20"/>
      <c r="K86" s="20"/>
      <c r="L86" s="20"/>
      <c r="M86" s="20"/>
      <c r="N86" s="20"/>
    </row>
    <row r="87" spans="1:14" x14ac:dyDescent="0.2">
      <c r="A87" s="20"/>
      <c r="B87" s="20"/>
      <c r="C87" s="20"/>
      <c r="D87" s="20"/>
      <c r="E87" s="20"/>
      <c r="F87" s="20"/>
      <c r="G87" s="20"/>
      <c r="H87" s="20"/>
      <c r="I87" s="20"/>
      <c r="J87" s="20"/>
      <c r="K87" s="20"/>
    </row>
    <row r="88" spans="1:14" x14ac:dyDescent="0.2">
      <c r="A88" s="20"/>
      <c r="B88" s="20"/>
      <c r="C88" s="20"/>
      <c r="D88" s="20"/>
      <c r="E88" s="20"/>
      <c r="F88" s="20"/>
      <c r="G88" s="20"/>
      <c r="H88" s="20"/>
      <c r="I88" s="20"/>
      <c r="J88" s="20"/>
      <c r="K88" s="20"/>
      <c r="L88" s="20"/>
      <c r="M88" s="20"/>
      <c r="N88" s="20"/>
    </row>
    <row r="89" spans="1:14" x14ac:dyDescent="0.2">
      <c r="A89" s="20"/>
      <c r="B89" s="20"/>
      <c r="C89" s="20"/>
      <c r="D89" s="20"/>
      <c r="E89" s="20"/>
      <c r="F89" s="20"/>
      <c r="G89" s="20"/>
      <c r="H89" s="20"/>
      <c r="I89" s="20"/>
      <c r="J89" s="20"/>
      <c r="K89" s="20"/>
      <c r="L89" s="20"/>
      <c r="M89" s="20"/>
      <c r="N89" s="20"/>
    </row>
    <row r="90" spans="1:14" x14ac:dyDescent="0.2">
      <c r="A90" s="20"/>
      <c r="B90" s="20"/>
      <c r="C90" s="20"/>
      <c r="D90" s="20"/>
      <c r="E90" s="20"/>
      <c r="F90" s="20"/>
      <c r="G90" s="20"/>
      <c r="H90" s="20"/>
      <c r="I90" s="20"/>
      <c r="J90" s="20"/>
      <c r="K90" s="20"/>
      <c r="L90" s="20"/>
      <c r="M90" s="20"/>
      <c r="N90" s="20"/>
    </row>
    <row r="91" spans="1:14" x14ac:dyDescent="0.2">
      <c r="A91" s="20"/>
      <c r="B91" s="20"/>
      <c r="C91" s="20"/>
      <c r="D91" s="20"/>
      <c r="E91" s="20"/>
      <c r="F91" s="20"/>
      <c r="G91" s="20"/>
      <c r="H91" s="20"/>
      <c r="I91" s="20"/>
      <c r="J91" s="20"/>
      <c r="K91" s="20"/>
      <c r="L91" s="20"/>
      <c r="M91" s="20"/>
      <c r="N91" s="20"/>
    </row>
    <row r="92" spans="1:14" x14ac:dyDescent="0.2">
      <c r="A92" s="20"/>
      <c r="B92" s="20"/>
      <c r="C92" s="20"/>
      <c r="D92" s="20"/>
      <c r="E92" s="20"/>
      <c r="F92" s="20"/>
      <c r="G92" s="20"/>
      <c r="H92" s="20"/>
      <c r="I92" s="20"/>
      <c r="J92" s="20"/>
      <c r="K92" s="20"/>
      <c r="L92" s="20"/>
      <c r="M92" s="20"/>
      <c r="N92" s="20"/>
    </row>
    <row r="93" spans="1:14" x14ac:dyDescent="0.2">
      <c r="A93" s="20"/>
      <c r="B93" s="20"/>
      <c r="C93" s="20"/>
      <c r="D93" s="20"/>
      <c r="E93" s="20"/>
      <c r="F93" s="20"/>
      <c r="G93" s="20"/>
      <c r="H93" s="20"/>
      <c r="I93" s="20"/>
      <c r="J93" s="20"/>
      <c r="K93" s="20"/>
      <c r="L93" s="20"/>
      <c r="M93" s="20"/>
      <c r="N93" s="20"/>
    </row>
    <row r="94" spans="1:14" x14ac:dyDescent="0.2">
      <c r="A94" s="20"/>
      <c r="B94" s="20"/>
      <c r="C94" s="20"/>
      <c r="D94" s="20"/>
      <c r="E94" s="20"/>
      <c r="F94" s="20"/>
      <c r="G94" s="20"/>
      <c r="H94" s="20"/>
      <c r="I94" s="20"/>
      <c r="J94" s="20"/>
      <c r="K94" s="20"/>
      <c r="L94" s="20"/>
      <c r="M94" s="20"/>
      <c r="N94" s="20"/>
    </row>
    <row r="95" spans="1:14" x14ac:dyDescent="0.2">
      <c r="A95" s="20"/>
      <c r="B95" s="20"/>
      <c r="C95" s="20"/>
      <c r="D95" s="20"/>
      <c r="E95" s="20"/>
      <c r="F95" s="20"/>
      <c r="G95" s="20"/>
      <c r="H95" s="20"/>
      <c r="I95" s="20"/>
      <c r="J95" s="20"/>
      <c r="K95" s="20"/>
      <c r="L95" s="20"/>
      <c r="M95" s="20"/>
      <c r="N95" s="20"/>
    </row>
    <row r="96" spans="1:14" x14ac:dyDescent="0.2">
      <c r="A96" s="20"/>
      <c r="B96" s="20"/>
      <c r="C96" s="20"/>
      <c r="D96" s="20"/>
      <c r="E96" s="20"/>
      <c r="F96" s="20"/>
      <c r="G96" s="20"/>
      <c r="H96" s="20"/>
      <c r="I96" s="20"/>
      <c r="J96" s="20"/>
      <c r="K96" s="20"/>
      <c r="L96" s="20"/>
      <c r="M96" s="20"/>
      <c r="N96" s="20"/>
    </row>
    <row r="97" spans="1:14" x14ac:dyDescent="0.2">
      <c r="A97" s="20"/>
      <c r="B97" s="20"/>
      <c r="C97" s="20"/>
      <c r="D97" s="20"/>
      <c r="E97" s="20"/>
      <c r="F97" s="20"/>
      <c r="G97" s="20"/>
      <c r="H97" s="20"/>
      <c r="I97" s="20"/>
      <c r="J97" s="20"/>
      <c r="K97" s="20"/>
      <c r="L97" s="20"/>
      <c r="M97" s="20"/>
      <c r="N97" s="20"/>
    </row>
    <row r="98" spans="1:14" x14ac:dyDescent="0.2">
      <c r="A98" s="20"/>
      <c r="B98" s="20"/>
      <c r="C98" s="20"/>
      <c r="D98" s="20"/>
      <c r="E98" s="20"/>
      <c r="F98" s="20"/>
      <c r="G98" s="20"/>
      <c r="H98" s="20"/>
      <c r="I98" s="20"/>
      <c r="J98" s="20"/>
      <c r="K98" s="20"/>
      <c r="L98" s="20"/>
      <c r="M98" s="20"/>
      <c r="N98" s="20"/>
    </row>
    <row r="99" spans="1:14" x14ac:dyDescent="0.2">
      <c r="A99" s="20"/>
      <c r="B99" s="20"/>
      <c r="C99" s="20"/>
      <c r="D99" s="20"/>
      <c r="E99" s="20"/>
      <c r="F99" s="20"/>
      <c r="G99" s="20"/>
      <c r="H99" s="20"/>
      <c r="I99" s="20"/>
      <c r="J99" s="20"/>
      <c r="K99" s="20"/>
      <c r="L99" s="20"/>
      <c r="M99" s="20"/>
      <c r="N99" s="20"/>
    </row>
    <row r="100" spans="1:14" x14ac:dyDescent="0.2">
      <c r="A100" s="20"/>
      <c r="B100" s="20"/>
      <c r="C100" s="20"/>
      <c r="D100" s="20"/>
      <c r="E100" s="20"/>
      <c r="F100" s="20"/>
      <c r="G100" s="20"/>
      <c r="H100" s="20"/>
      <c r="I100" s="20"/>
      <c r="J100" s="20"/>
      <c r="K100" s="20"/>
      <c r="L100" s="20"/>
      <c r="M100" s="20"/>
      <c r="N100" s="20"/>
    </row>
    <row r="101" spans="1:14" x14ac:dyDescent="0.2">
      <c r="A101" s="20"/>
      <c r="B101" s="20"/>
      <c r="C101" s="20"/>
      <c r="D101" s="20"/>
      <c r="E101" s="20"/>
      <c r="F101" s="20"/>
      <c r="G101" s="20"/>
      <c r="H101" s="20"/>
      <c r="I101" s="20"/>
      <c r="J101" s="20"/>
      <c r="K101" s="20"/>
      <c r="L101" s="20"/>
      <c r="M101" s="20"/>
      <c r="N101" s="20"/>
    </row>
    <row r="102" spans="1:14" x14ac:dyDescent="0.2">
      <c r="A102" s="20"/>
      <c r="B102" s="20"/>
      <c r="C102" s="20"/>
      <c r="D102" s="20"/>
      <c r="E102" s="20"/>
      <c r="F102" s="20"/>
      <c r="G102" s="20"/>
      <c r="H102" s="20"/>
      <c r="I102" s="20"/>
      <c r="J102" s="20"/>
      <c r="K102" s="20"/>
      <c r="L102" s="20"/>
      <c r="M102" s="20"/>
      <c r="N102" s="20"/>
    </row>
    <row r="103" spans="1:14" x14ac:dyDescent="0.2">
      <c r="A103" s="20"/>
      <c r="B103" s="20"/>
      <c r="C103" s="20"/>
      <c r="D103" s="20"/>
      <c r="E103" s="20"/>
      <c r="F103" s="20"/>
      <c r="G103" s="20"/>
      <c r="H103" s="20"/>
      <c r="I103" s="20"/>
      <c r="J103" s="20"/>
      <c r="K103" s="20"/>
      <c r="L103" s="20"/>
      <c r="M103" s="20"/>
      <c r="N103" s="20"/>
    </row>
    <row r="104" spans="1:14" x14ac:dyDescent="0.2">
      <c r="A104" s="20"/>
      <c r="B104" s="20"/>
      <c r="C104" s="20"/>
      <c r="D104" s="20"/>
      <c r="E104" s="20"/>
      <c r="F104" s="20"/>
      <c r="G104" s="20"/>
      <c r="H104" s="20"/>
      <c r="I104" s="20"/>
      <c r="J104" s="20"/>
      <c r="K104" s="20"/>
      <c r="L104" s="20"/>
      <c r="M104" s="20"/>
      <c r="N104" s="20"/>
    </row>
    <row r="105" spans="1:14" x14ac:dyDescent="0.2">
      <c r="A105" s="20"/>
      <c r="B105" s="20"/>
      <c r="C105" s="20"/>
      <c r="D105" s="20"/>
      <c r="E105" s="20"/>
      <c r="F105" s="20"/>
      <c r="G105" s="20"/>
      <c r="H105" s="20"/>
      <c r="I105" s="20"/>
      <c r="J105" s="20"/>
      <c r="K105" s="20"/>
      <c r="L105" s="20"/>
      <c r="M105" s="20"/>
      <c r="N105" s="20"/>
    </row>
    <row r="106" spans="1:14" x14ac:dyDescent="0.2">
      <c r="A106" s="20"/>
      <c r="B106" s="20"/>
      <c r="C106" s="20"/>
      <c r="D106" s="20"/>
      <c r="E106" s="20"/>
      <c r="F106" s="20"/>
      <c r="G106" s="20"/>
      <c r="H106" s="20"/>
      <c r="I106" s="20"/>
      <c r="J106" s="20"/>
      <c r="K106" s="20"/>
      <c r="L106" s="20"/>
      <c r="M106" s="20"/>
      <c r="N106" s="20"/>
    </row>
    <row r="107" spans="1:14" x14ac:dyDescent="0.2">
      <c r="A107" s="20"/>
      <c r="B107" s="20"/>
      <c r="C107" s="20"/>
      <c r="D107" s="20"/>
      <c r="E107" s="20"/>
      <c r="F107" s="20"/>
      <c r="G107" s="20"/>
      <c r="H107" s="20"/>
      <c r="I107" s="20"/>
      <c r="J107" s="20"/>
      <c r="K107" s="20"/>
      <c r="L107" s="20"/>
      <c r="M107" s="20"/>
      <c r="N107" s="20"/>
    </row>
    <row r="108" spans="1:14" x14ac:dyDescent="0.2">
      <c r="A108" s="20"/>
      <c r="B108" s="20"/>
      <c r="C108" s="20"/>
      <c r="D108" s="20"/>
      <c r="E108" s="20"/>
      <c r="F108" s="20"/>
      <c r="G108" s="20"/>
      <c r="H108" s="20"/>
      <c r="I108" s="20"/>
      <c r="J108" s="20"/>
      <c r="K108" s="20"/>
      <c r="L108" s="20"/>
      <c r="M108" s="20"/>
      <c r="N108" s="20"/>
    </row>
    <row r="109" spans="1:14" x14ac:dyDescent="0.2">
      <c r="A109" s="20"/>
      <c r="B109" s="20"/>
      <c r="C109" s="20"/>
      <c r="D109" s="20"/>
      <c r="E109" s="20"/>
      <c r="F109" s="20"/>
      <c r="G109" s="20"/>
      <c r="H109" s="20"/>
      <c r="I109" s="20"/>
      <c r="J109" s="20"/>
      <c r="K109" s="20"/>
      <c r="L109" s="20"/>
      <c r="M109" s="20"/>
      <c r="N109" s="20"/>
    </row>
    <row r="110" spans="1:14" x14ac:dyDescent="0.2">
      <c r="A110" s="20"/>
      <c r="B110" s="20"/>
      <c r="C110" s="20"/>
      <c r="D110" s="20"/>
      <c r="E110" s="20"/>
      <c r="F110" s="20"/>
      <c r="G110" s="20"/>
      <c r="H110" s="20"/>
      <c r="I110" s="20"/>
      <c r="J110" s="20"/>
      <c r="K110" s="20"/>
      <c r="L110" s="20"/>
      <c r="M110" s="20"/>
      <c r="N110" s="20"/>
    </row>
    <row r="111" spans="1:14" x14ac:dyDescent="0.2">
      <c r="A111" s="20"/>
      <c r="B111" s="20"/>
      <c r="C111" s="20"/>
      <c r="D111" s="20"/>
      <c r="E111" s="20"/>
      <c r="F111" s="20"/>
      <c r="G111" s="20"/>
      <c r="H111" s="20"/>
      <c r="I111" s="20"/>
      <c r="J111" s="20"/>
      <c r="K111" s="20"/>
      <c r="L111" s="20"/>
      <c r="M111" s="20"/>
      <c r="N111" s="20"/>
    </row>
    <row r="112" spans="1:14" x14ac:dyDescent="0.2">
      <c r="A112" s="20"/>
      <c r="B112" s="20"/>
      <c r="C112" s="20"/>
      <c r="D112" s="20"/>
      <c r="E112" s="20"/>
      <c r="F112" s="20"/>
      <c r="G112" s="20"/>
      <c r="H112" s="20"/>
      <c r="I112" s="20"/>
      <c r="J112" s="20"/>
      <c r="K112" s="20"/>
      <c r="L112" s="20"/>
      <c r="M112" s="20"/>
      <c r="N112" s="20"/>
    </row>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20" customFormat="1" x14ac:dyDescent="0.2"/>
    <row r="322" s="20" customFormat="1" x14ac:dyDescent="0.2"/>
    <row r="323" s="20" customFormat="1" x14ac:dyDescent="0.2"/>
    <row r="324" s="20" customFormat="1" x14ac:dyDescent="0.2"/>
    <row r="325" s="20" customFormat="1" x14ac:dyDescent="0.2"/>
    <row r="326" s="20" customFormat="1" x14ac:dyDescent="0.2"/>
    <row r="327" s="20" customFormat="1" x14ac:dyDescent="0.2"/>
    <row r="328" s="20" customFormat="1" x14ac:dyDescent="0.2"/>
    <row r="329" s="20" customFormat="1" x14ac:dyDescent="0.2"/>
    <row r="330" s="20" customFormat="1" x14ac:dyDescent="0.2"/>
    <row r="331" s="20" customFormat="1" x14ac:dyDescent="0.2"/>
    <row r="332" s="20" customFormat="1" x14ac:dyDescent="0.2"/>
    <row r="333" s="20" customFormat="1" x14ac:dyDescent="0.2"/>
    <row r="334" s="20" customFormat="1" x14ac:dyDescent="0.2"/>
    <row r="335" s="20" customFormat="1" x14ac:dyDescent="0.2"/>
    <row r="336" s="20" customFormat="1" x14ac:dyDescent="0.2"/>
    <row r="337" s="20" customFormat="1" x14ac:dyDescent="0.2"/>
    <row r="338" s="20" customFormat="1" x14ac:dyDescent="0.2"/>
    <row r="339" s="20" customFormat="1" x14ac:dyDescent="0.2"/>
    <row r="340" s="20" customFormat="1" x14ac:dyDescent="0.2"/>
    <row r="341" s="20" customFormat="1" x14ac:dyDescent="0.2"/>
    <row r="342" s="20" customFormat="1" x14ac:dyDescent="0.2"/>
    <row r="343" s="20" customFormat="1" x14ac:dyDescent="0.2"/>
    <row r="344" s="20" customFormat="1" x14ac:dyDescent="0.2"/>
    <row r="345" s="20" customFormat="1" x14ac:dyDescent="0.2"/>
    <row r="346" s="20" customFormat="1" x14ac:dyDescent="0.2"/>
    <row r="347" s="20" customFormat="1" x14ac:dyDescent="0.2"/>
    <row r="348" s="20" customFormat="1" x14ac:dyDescent="0.2"/>
    <row r="349" s="20" customFormat="1" x14ac:dyDescent="0.2"/>
    <row r="350" s="20" customFormat="1" x14ac:dyDescent="0.2"/>
    <row r="351" s="20" customFormat="1" x14ac:dyDescent="0.2"/>
    <row r="352" s="20" customFormat="1" x14ac:dyDescent="0.2"/>
    <row r="353" s="20" customFormat="1" x14ac:dyDescent="0.2"/>
    <row r="354" s="20" customFormat="1" x14ac:dyDescent="0.2"/>
    <row r="355" s="20" customFormat="1" x14ac:dyDescent="0.2"/>
    <row r="356" s="20" customFormat="1" x14ac:dyDescent="0.2"/>
    <row r="357" s="20" customFormat="1" x14ac:dyDescent="0.2"/>
    <row r="358" s="20" customFormat="1" x14ac:dyDescent="0.2"/>
    <row r="359" s="20" customFormat="1" x14ac:dyDescent="0.2"/>
    <row r="360" s="20" customFormat="1" x14ac:dyDescent="0.2"/>
    <row r="361" s="20" customFormat="1" x14ac:dyDescent="0.2"/>
    <row r="362" s="20" customFormat="1" x14ac:dyDescent="0.2"/>
    <row r="363" s="20" customFormat="1" x14ac:dyDescent="0.2"/>
    <row r="364" s="20" customFormat="1" x14ac:dyDescent="0.2"/>
    <row r="365" s="20" customFormat="1" x14ac:dyDescent="0.2"/>
    <row r="366" s="20" customFormat="1" x14ac:dyDescent="0.2"/>
    <row r="367" s="20" customFormat="1" x14ac:dyDescent="0.2"/>
    <row r="368" s="20" customFormat="1" x14ac:dyDescent="0.2"/>
    <row r="369" s="20" customFormat="1" x14ac:dyDescent="0.2"/>
    <row r="370" s="20" customFormat="1" x14ac:dyDescent="0.2"/>
    <row r="371" s="20" customFormat="1" x14ac:dyDescent="0.2"/>
    <row r="372" s="20" customFormat="1" x14ac:dyDescent="0.2"/>
    <row r="373" s="20" customFormat="1" x14ac:dyDescent="0.2"/>
    <row r="374" s="20" customFormat="1" x14ac:dyDescent="0.2"/>
    <row r="375" s="20" customFormat="1" x14ac:dyDescent="0.2"/>
    <row r="376" s="20" customFormat="1" x14ac:dyDescent="0.2"/>
    <row r="377" s="20" customFormat="1" x14ac:dyDescent="0.2"/>
    <row r="378" s="20" customFormat="1" x14ac:dyDescent="0.2"/>
    <row r="379" s="20" customFormat="1" x14ac:dyDescent="0.2"/>
    <row r="380" s="20" customFormat="1" x14ac:dyDescent="0.2"/>
    <row r="381" s="20" customFormat="1" x14ac:dyDescent="0.2"/>
    <row r="382" s="20" customFormat="1" x14ac:dyDescent="0.2"/>
    <row r="383" s="20" customFormat="1" x14ac:dyDescent="0.2"/>
    <row r="384" s="20" customFormat="1" x14ac:dyDescent="0.2"/>
    <row r="385" s="20" customFormat="1" x14ac:dyDescent="0.2"/>
    <row r="386" s="20" customFormat="1" x14ac:dyDescent="0.2"/>
    <row r="387" s="20" customFormat="1" x14ac:dyDescent="0.2"/>
    <row r="388" s="20" customFormat="1" x14ac:dyDescent="0.2"/>
    <row r="389" s="20" customFormat="1" x14ac:dyDescent="0.2"/>
    <row r="390" s="20" customFormat="1" x14ac:dyDescent="0.2"/>
    <row r="391" s="20" customFormat="1" x14ac:dyDescent="0.2"/>
    <row r="392" s="20" customFormat="1" x14ac:dyDescent="0.2"/>
    <row r="393" s="20" customFormat="1" x14ac:dyDescent="0.2"/>
    <row r="394" s="20" customFormat="1" x14ac:dyDescent="0.2"/>
    <row r="395" s="20" customFormat="1" x14ac:dyDescent="0.2"/>
    <row r="396" s="20" customFormat="1" x14ac:dyDescent="0.2"/>
    <row r="397" s="20" customFormat="1" x14ac:dyDescent="0.2"/>
    <row r="398" s="20" customFormat="1" x14ac:dyDescent="0.2"/>
    <row r="399" s="20" customFormat="1" x14ac:dyDescent="0.2"/>
    <row r="400" s="20" customFormat="1" x14ac:dyDescent="0.2"/>
    <row r="401" s="20" customFormat="1" x14ac:dyDescent="0.2"/>
    <row r="402" s="20" customFormat="1" x14ac:dyDescent="0.2"/>
    <row r="403" s="20" customFormat="1" x14ac:dyDescent="0.2"/>
    <row r="404" s="20" customFormat="1" x14ac:dyDescent="0.2"/>
    <row r="405" s="20" customFormat="1" x14ac:dyDescent="0.2"/>
    <row r="406" s="20" customFormat="1" x14ac:dyDescent="0.2"/>
    <row r="407" s="20" customFormat="1" x14ac:dyDescent="0.2"/>
    <row r="408" s="20" customFormat="1" x14ac:dyDescent="0.2"/>
    <row r="409" s="20" customFormat="1" x14ac:dyDescent="0.2"/>
    <row r="410" s="20" customFormat="1" x14ac:dyDescent="0.2"/>
    <row r="411" s="20" customFormat="1" x14ac:dyDescent="0.2"/>
    <row r="412" s="20" customFormat="1" x14ac:dyDescent="0.2"/>
    <row r="413" s="20" customFormat="1" x14ac:dyDescent="0.2"/>
    <row r="414" s="20" customFormat="1" x14ac:dyDescent="0.2"/>
    <row r="415" s="20" customFormat="1" x14ac:dyDescent="0.2"/>
    <row r="416" s="20" customFormat="1" x14ac:dyDescent="0.2"/>
    <row r="417" s="20" customFormat="1" x14ac:dyDescent="0.2"/>
    <row r="418" s="20" customFormat="1" x14ac:dyDescent="0.2"/>
    <row r="419" s="20" customFormat="1" x14ac:dyDescent="0.2"/>
    <row r="420" s="20" customFormat="1" x14ac:dyDescent="0.2"/>
    <row r="421" s="20" customFormat="1" x14ac:dyDescent="0.2"/>
    <row r="422" s="20" customFormat="1" x14ac:dyDescent="0.2"/>
    <row r="423" s="20" customFormat="1" x14ac:dyDescent="0.2"/>
    <row r="424" s="20" customFormat="1" x14ac:dyDescent="0.2"/>
    <row r="425" s="20" customFormat="1" x14ac:dyDescent="0.2"/>
    <row r="426" s="20" customFormat="1" x14ac:dyDescent="0.2"/>
    <row r="427" s="20" customFormat="1" x14ac:dyDescent="0.2"/>
    <row r="428" s="20" customFormat="1" x14ac:dyDescent="0.2"/>
    <row r="429" s="20" customFormat="1" x14ac:dyDescent="0.2"/>
    <row r="430" s="20" customFormat="1" x14ac:dyDescent="0.2"/>
    <row r="431" s="20" customFormat="1" x14ac:dyDescent="0.2"/>
    <row r="432" s="20" customFormat="1" x14ac:dyDescent="0.2"/>
    <row r="433" s="20" customFormat="1" x14ac:dyDescent="0.2"/>
    <row r="434" s="20" customFormat="1" x14ac:dyDescent="0.2"/>
    <row r="435" s="20" customFormat="1" x14ac:dyDescent="0.2"/>
    <row r="436" s="20" customFormat="1" x14ac:dyDescent="0.2"/>
    <row r="437" s="20" customFormat="1" x14ac:dyDescent="0.2"/>
    <row r="438" s="20" customFormat="1" x14ac:dyDescent="0.2"/>
    <row r="439" s="20" customFormat="1" x14ac:dyDescent="0.2"/>
    <row r="440" s="20" customFormat="1" x14ac:dyDescent="0.2"/>
    <row r="441" s="20" customFormat="1" x14ac:dyDescent="0.2"/>
    <row r="442" s="20" customFormat="1" x14ac:dyDescent="0.2"/>
    <row r="443" s="20" customFormat="1" x14ac:dyDescent="0.2"/>
    <row r="444" s="20" customFormat="1" x14ac:dyDescent="0.2"/>
    <row r="445" s="20" customFormat="1" x14ac:dyDescent="0.2"/>
    <row r="446" s="20" customFormat="1" x14ac:dyDescent="0.2"/>
    <row r="447" s="20" customFormat="1" x14ac:dyDescent="0.2"/>
    <row r="448" s="20" customFormat="1" x14ac:dyDescent="0.2"/>
    <row r="449" s="20" customFormat="1" x14ac:dyDescent="0.2"/>
    <row r="450" s="20" customFormat="1" x14ac:dyDescent="0.2"/>
    <row r="451" s="20" customFormat="1" x14ac:dyDescent="0.2"/>
    <row r="452" s="20" customFormat="1" x14ac:dyDescent="0.2"/>
    <row r="453" s="20" customFormat="1" x14ac:dyDescent="0.2"/>
    <row r="454" s="20" customFormat="1" x14ac:dyDescent="0.2"/>
    <row r="455" s="20" customFormat="1" x14ac:dyDescent="0.2"/>
    <row r="456" s="20" customFormat="1" x14ac:dyDescent="0.2"/>
    <row r="457" s="20" customFormat="1" x14ac:dyDescent="0.2"/>
    <row r="458" s="20" customFormat="1" x14ac:dyDescent="0.2"/>
    <row r="459" s="20" customFormat="1" x14ac:dyDescent="0.2"/>
    <row r="460" s="20" customFormat="1" x14ac:dyDescent="0.2"/>
    <row r="461" s="20" customFormat="1" x14ac:dyDescent="0.2"/>
    <row r="462" s="20" customFormat="1" x14ac:dyDescent="0.2"/>
    <row r="463" s="20" customFormat="1" x14ac:dyDescent="0.2"/>
    <row r="464" s="20" customFormat="1" x14ac:dyDescent="0.2"/>
    <row r="465" s="20" customFormat="1" x14ac:dyDescent="0.2"/>
    <row r="466" s="20" customFormat="1" x14ac:dyDescent="0.2"/>
    <row r="467" s="20" customFormat="1" x14ac:dyDescent="0.2"/>
    <row r="468" s="20" customFormat="1" x14ac:dyDescent="0.2"/>
    <row r="469" s="20" customFormat="1" x14ac:dyDescent="0.2"/>
    <row r="470" s="20" customFormat="1" x14ac:dyDescent="0.2"/>
    <row r="471" s="20" customFormat="1" x14ac:dyDescent="0.2"/>
    <row r="472" s="20" customFormat="1" x14ac:dyDescent="0.2"/>
    <row r="473" s="20" customFormat="1" x14ac:dyDescent="0.2"/>
    <row r="474" s="20" customFormat="1" x14ac:dyDescent="0.2"/>
    <row r="475" s="20" customFormat="1" x14ac:dyDescent="0.2"/>
    <row r="476" s="20" customFormat="1" x14ac:dyDescent="0.2"/>
    <row r="477" s="20" customFormat="1" x14ac:dyDescent="0.2"/>
    <row r="478" s="20" customFormat="1" x14ac:dyDescent="0.2"/>
    <row r="479" s="20" customFormat="1" x14ac:dyDescent="0.2"/>
    <row r="480" s="20" customFormat="1" x14ac:dyDescent="0.2"/>
    <row r="481" s="20" customFormat="1" x14ac:dyDescent="0.2"/>
    <row r="482" s="20" customFormat="1" x14ac:dyDescent="0.2"/>
    <row r="483" s="20" customFormat="1" x14ac:dyDescent="0.2"/>
    <row r="484" s="20" customFormat="1" x14ac:dyDescent="0.2"/>
    <row r="485" s="20" customFormat="1" x14ac:dyDescent="0.2"/>
    <row r="486" s="20" customFormat="1" x14ac:dyDescent="0.2"/>
    <row r="487" s="20" customFormat="1" x14ac:dyDescent="0.2"/>
    <row r="488" s="20" customFormat="1" x14ac:dyDescent="0.2"/>
    <row r="489" s="20" customFormat="1" x14ac:dyDescent="0.2"/>
    <row r="490" s="20" customFormat="1" x14ac:dyDescent="0.2"/>
    <row r="491" s="20" customFormat="1" x14ac:dyDescent="0.2"/>
    <row r="492" s="20" customFormat="1" x14ac:dyDescent="0.2"/>
    <row r="493" s="20" customFormat="1" x14ac:dyDescent="0.2"/>
    <row r="494" s="20" customFormat="1" x14ac:dyDescent="0.2"/>
    <row r="495" s="20" customFormat="1" x14ac:dyDescent="0.2"/>
    <row r="496" s="20" customFormat="1" x14ac:dyDescent="0.2"/>
    <row r="497" s="20" customFormat="1" x14ac:dyDescent="0.2"/>
    <row r="498" s="20" customFormat="1" x14ac:dyDescent="0.2"/>
    <row r="499" s="20" customFormat="1" x14ac:dyDescent="0.2"/>
    <row r="500" s="20" customFormat="1" x14ac:dyDescent="0.2"/>
    <row r="501" s="20" customFormat="1" x14ac:dyDescent="0.2"/>
    <row r="502" s="20" customFormat="1" x14ac:dyDescent="0.2"/>
    <row r="503" s="20" customFormat="1" x14ac:dyDescent="0.2"/>
    <row r="504" s="20" customFormat="1" x14ac:dyDescent="0.2"/>
    <row r="505" s="20" customFormat="1" x14ac:dyDescent="0.2"/>
    <row r="506" s="20" customFormat="1" x14ac:dyDescent="0.2"/>
    <row r="507" s="20" customFormat="1" x14ac:dyDescent="0.2"/>
    <row r="508" s="20" customFormat="1" x14ac:dyDescent="0.2"/>
    <row r="509" s="20" customFormat="1" x14ac:dyDescent="0.2"/>
    <row r="510" s="20" customFormat="1" x14ac:dyDescent="0.2"/>
    <row r="511" s="20" customFormat="1" x14ac:dyDescent="0.2"/>
    <row r="512" s="20" customFormat="1" x14ac:dyDescent="0.2"/>
    <row r="513" s="20" customFormat="1" x14ac:dyDescent="0.2"/>
    <row r="514" s="20" customFormat="1" x14ac:dyDescent="0.2"/>
    <row r="515" s="20" customFormat="1" x14ac:dyDescent="0.2"/>
    <row r="516" s="20" customFormat="1" x14ac:dyDescent="0.2"/>
    <row r="517" s="20" customFormat="1" x14ac:dyDescent="0.2"/>
    <row r="518" s="20" customFormat="1" x14ac:dyDescent="0.2"/>
    <row r="519" s="20" customFormat="1" x14ac:dyDescent="0.2"/>
    <row r="520" s="20" customFormat="1" x14ac:dyDescent="0.2"/>
    <row r="521" s="20" customFormat="1" x14ac:dyDescent="0.2"/>
    <row r="522" s="20" customFormat="1" x14ac:dyDescent="0.2"/>
    <row r="523" s="20" customFormat="1" x14ac:dyDescent="0.2"/>
    <row r="524" s="20" customFormat="1" x14ac:dyDescent="0.2"/>
    <row r="525" s="20" customFormat="1" x14ac:dyDescent="0.2"/>
    <row r="526" s="20" customFormat="1" x14ac:dyDescent="0.2"/>
    <row r="527" s="20" customFormat="1" x14ac:dyDescent="0.2"/>
    <row r="528" s="20" customFormat="1" x14ac:dyDescent="0.2"/>
    <row r="529" s="20" customFormat="1" x14ac:dyDescent="0.2"/>
    <row r="530" s="20" customFormat="1" x14ac:dyDescent="0.2"/>
    <row r="531" s="20" customFormat="1" x14ac:dyDescent="0.2"/>
    <row r="532" s="20" customFormat="1" x14ac:dyDescent="0.2"/>
    <row r="533" s="20" customFormat="1" x14ac:dyDescent="0.2"/>
    <row r="534" s="20" customFormat="1" x14ac:dyDescent="0.2"/>
    <row r="535" s="20" customFormat="1" x14ac:dyDescent="0.2"/>
    <row r="536" s="20" customFormat="1" x14ac:dyDescent="0.2"/>
    <row r="537" s="20" customFormat="1" x14ac:dyDescent="0.2"/>
    <row r="538" s="20" customFormat="1" x14ac:dyDescent="0.2"/>
    <row r="539" s="20" customFormat="1" x14ac:dyDescent="0.2"/>
    <row r="540" s="20" customFormat="1" x14ac:dyDescent="0.2"/>
    <row r="541" s="20" customFormat="1" x14ac:dyDescent="0.2"/>
    <row r="542" s="20" customFormat="1" x14ac:dyDescent="0.2"/>
    <row r="543" s="20" customFormat="1" x14ac:dyDescent="0.2"/>
    <row r="544" s="20" customFormat="1" x14ac:dyDescent="0.2"/>
    <row r="545" s="20" customFormat="1" x14ac:dyDescent="0.2"/>
    <row r="546" s="20" customFormat="1" x14ac:dyDescent="0.2"/>
    <row r="547" s="20" customFormat="1" x14ac:dyDescent="0.2"/>
    <row r="548" s="20" customFormat="1" x14ac:dyDescent="0.2"/>
    <row r="549" s="20" customFormat="1" x14ac:dyDescent="0.2"/>
    <row r="550" s="20" customFormat="1" x14ac:dyDescent="0.2"/>
    <row r="551" s="20" customFormat="1" x14ac:dyDescent="0.2"/>
    <row r="552" s="20" customFormat="1" x14ac:dyDescent="0.2"/>
    <row r="553" s="20" customFormat="1" x14ac:dyDescent="0.2"/>
    <row r="554" s="20" customFormat="1" x14ac:dyDescent="0.2"/>
    <row r="555" s="20" customFormat="1" x14ac:dyDescent="0.2"/>
    <row r="556" s="20" customFormat="1" x14ac:dyDescent="0.2"/>
    <row r="557" s="20" customFormat="1" x14ac:dyDescent="0.2"/>
    <row r="558" s="20" customFormat="1" x14ac:dyDescent="0.2"/>
    <row r="559" s="20" customFormat="1" x14ac:dyDescent="0.2"/>
    <row r="560" s="20" customFormat="1" x14ac:dyDescent="0.2"/>
    <row r="561" s="20" customFormat="1" x14ac:dyDescent="0.2"/>
    <row r="562" s="20" customFormat="1" x14ac:dyDescent="0.2"/>
    <row r="563" s="20" customFormat="1" x14ac:dyDescent="0.2"/>
    <row r="564" s="20" customFormat="1" x14ac:dyDescent="0.2"/>
    <row r="565" s="20" customFormat="1" x14ac:dyDescent="0.2"/>
    <row r="566" s="20" customFormat="1" x14ac:dyDescent="0.2"/>
    <row r="567" s="20" customFormat="1" x14ac:dyDescent="0.2"/>
    <row r="568" s="20" customFormat="1" x14ac:dyDescent="0.2"/>
    <row r="569" s="20" customFormat="1" x14ac:dyDescent="0.2"/>
    <row r="570" s="20" customFormat="1" x14ac:dyDescent="0.2"/>
    <row r="571" s="20" customFormat="1" x14ac:dyDescent="0.2"/>
    <row r="572" s="20" customFormat="1" x14ac:dyDescent="0.2"/>
    <row r="573" s="20" customFormat="1" x14ac:dyDescent="0.2"/>
    <row r="574" s="20" customFormat="1" x14ac:dyDescent="0.2"/>
    <row r="575" s="20" customFormat="1" x14ac:dyDescent="0.2"/>
    <row r="576" s="20" customFormat="1" x14ac:dyDescent="0.2"/>
    <row r="577" s="20" customFormat="1" x14ac:dyDescent="0.2"/>
    <row r="578" s="20" customFormat="1" x14ac:dyDescent="0.2"/>
    <row r="579" s="20" customFormat="1" x14ac:dyDescent="0.2"/>
    <row r="580" s="20" customFormat="1" x14ac:dyDescent="0.2"/>
    <row r="581" s="20" customFormat="1" x14ac:dyDescent="0.2"/>
    <row r="582" s="20" customFormat="1" x14ac:dyDescent="0.2"/>
    <row r="583" s="20" customFormat="1" x14ac:dyDescent="0.2"/>
    <row r="584" s="20" customFormat="1" x14ac:dyDescent="0.2"/>
    <row r="585" s="20" customFormat="1" x14ac:dyDescent="0.2"/>
    <row r="586" s="20" customFormat="1" x14ac:dyDescent="0.2"/>
    <row r="587" s="20" customFormat="1" x14ac:dyDescent="0.2"/>
    <row r="588" s="20" customFormat="1" x14ac:dyDescent="0.2"/>
    <row r="589" s="20" customFormat="1" x14ac:dyDescent="0.2"/>
    <row r="590" s="20" customFormat="1" x14ac:dyDescent="0.2"/>
    <row r="591" s="20" customFormat="1" x14ac:dyDescent="0.2"/>
    <row r="592" s="20" customFormat="1" x14ac:dyDescent="0.2"/>
    <row r="593" s="20" customFormat="1" x14ac:dyDescent="0.2"/>
    <row r="594" s="20" customFormat="1" x14ac:dyDescent="0.2"/>
    <row r="595" s="20" customFormat="1" x14ac:dyDescent="0.2"/>
    <row r="596" s="20" customFormat="1" x14ac:dyDescent="0.2"/>
    <row r="597" s="20" customFormat="1" x14ac:dyDescent="0.2"/>
    <row r="598" s="20" customFormat="1" x14ac:dyDescent="0.2"/>
    <row r="599" s="20" customFormat="1" x14ac:dyDescent="0.2"/>
    <row r="600" s="20" customFormat="1" x14ac:dyDescent="0.2"/>
    <row r="601" s="20" customFormat="1" x14ac:dyDescent="0.2"/>
    <row r="602" s="20" customFormat="1" x14ac:dyDescent="0.2"/>
    <row r="603" s="20" customFormat="1" x14ac:dyDescent="0.2"/>
    <row r="604" s="20" customFormat="1" x14ac:dyDescent="0.2"/>
    <row r="605" s="20" customFormat="1" x14ac:dyDescent="0.2"/>
    <row r="606" s="20" customFormat="1" x14ac:dyDescent="0.2"/>
    <row r="607" s="20" customFormat="1" x14ac:dyDescent="0.2"/>
    <row r="608" s="20" customFormat="1" x14ac:dyDescent="0.2"/>
    <row r="609" s="20" customFormat="1" x14ac:dyDescent="0.2"/>
    <row r="610" s="20" customFormat="1" x14ac:dyDescent="0.2"/>
    <row r="611" s="20" customFormat="1" x14ac:dyDescent="0.2"/>
    <row r="612" s="20" customFormat="1" x14ac:dyDescent="0.2"/>
    <row r="613" s="20" customFormat="1" x14ac:dyDescent="0.2"/>
    <row r="614" s="20" customFormat="1" x14ac:dyDescent="0.2"/>
    <row r="615" s="20" customFormat="1" x14ac:dyDescent="0.2"/>
    <row r="616" s="20" customFormat="1" x14ac:dyDescent="0.2"/>
    <row r="617" s="20" customFormat="1" x14ac:dyDescent="0.2"/>
    <row r="618" s="20" customFormat="1" x14ac:dyDescent="0.2"/>
    <row r="619" s="20" customFormat="1" x14ac:dyDescent="0.2"/>
    <row r="620" s="20" customFormat="1" x14ac:dyDescent="0.2"/>
    <row r="621" s="20" customFormat="1" x14ac:dyDescent="0.2"/>
    <row r="622" s="20" customFormat="1" x14ac:dyDescent="0.2"/>
    <row r="623" s="20" customFormat="1" x14ac:dyDescent="0.2"/>
    <row r="624" s="20" customFormat="1" x14ac:dyDescent="0.2"/>
    <row r="625" s="20" customFormat="1" x14ac:dyDescent="0.2"/>
    <row r="626" s="20" customFormat="1" x14ac:dyDescent="0.2"/>
    <row r="627" s="20" customFormat="1" x14ac:dyDescent="0.2"/>
    <row r="628" s="20" customFormat="1" x14ac:dyDescent="0.2"/>
    <row r="629" s="20" customFormat="1" x14ac:dyDescent="0.2"/>
    <row r="630" s="20" customFormat="1" x14ac:dyDescent="0.2"/>
    <row r="631" s="20" customFormat="1" x14ac:dyDescent="0.2"/>
    <row r="632" s="20" customFormat="1" x14ac:dyDescent="0.2"/>
    <row r="633" s="20" customFormat="1" x14ac:dyDescent="0.2"/>
    <row r="634" s="20" customFormat="1" x14ac:dyDescent="0.2"/>
    <row r="635" s="20" customFormat="1" x14ac:dyDescent="0.2"/>
    <row r="636" s="20" customFormat="1" x14ac:dyDescent="0.2"/>
    <row r="637" s="20" customFormat="1" x14ac:dyDescent="0.2"/>
    <row r="638" s="20" customFormat="1" x14ac:dyDescent="0.2"/>
    <row r="639" s="20" customFormat="1" x14ac:dyDescent="0.2"/>
    <row r="640" s="20" customFormat="1" x14ac:dyDescent="0.2"/>
    <row r="641" s="20" customFormat="1" x14ac:dyDescent="0.2"/>
    <row r="642" s="20" customFormat="1" x14ac:dyDescent="0.2"/>
    <row r="643" s="20" customFormat="1" x14ac:dyDescent="0.2"/>
    <row r="644" s="20" customFormat="1" x14ac:dyDescent="0.2"/>
    <row r="645" s="20" customFormat="1" x14ac:dyDescent="0.2"/>
    <row r="646" s="20" customFormat="1" x14ac:dyDescent="0.2"/>
    <row r="647" s="20" customFormat="1" x14ac:dyDescent="0.2"/>
    <row r="648" s="20" customFormat="1" x14ac:dyDescent="0.2"/>
    <row r="649" s="20" customFormat="1" x14ac:dyDescent="0.2"/>
    <row r="650" s="20" customFormat="1" x14ac:dyDescent="0.2"/>
    <row r="651" s="20" customFormat="1" x14ac:dyDescent="0.2"/>
    <row r="652" s="20" customFormat="1" x14ac:dyDescent="0.2"/>
    <row r="653" s="20" customFormat="1" x14ac:dyDescent="0.2"/>
    <row r="654" s="20" customFormat="1" x14ac:dyDescent="0.2"/>
    <row r="655" s="20" customFormat="1" x14ac:dyDescent="0.2"/>
    <row r="656" s="20" customFormat="1" x14ac:dyDescent="0.2"/>
    <row r="657" s="20" customFormat="1" x14ac:dyDescent="0.2"/>
    <row r="658" s="20" customFormat="1" x14ac:dyDescent="0.2"/>
    <row r="659" s="20" customFormat="1" x14ac:dyDescent="0.2"/>
    <row r="660" s="20" customFormat="1" x14ac:dyDescent="0.2"/>
    <row r="661" s="20" customFormat="1" x14ac:dyDescent="0.2"/>
    <row r="662" s="20" customFormat="1" x14ac:dyDescent="0.2"/>
    <row r="663" s="20" customFormat="1" x14ac:dyDescent="0.2"/>
    <row r="664" s="20" customFormat="1" x14ac:dyDescent="0.2"/>
    <row r="665" s="20" customFormat="1" x14ac:dyDescent="0.2"/>
    <row r="666" s="20" customFormat="1" x14ac:dyDescent="0.2"/>
    <row r="667" s="20" customFormat="1" x14ac:dyDescent="0.2"/>
    <row r="668" s="20" customFormat="1" x14ac:dyDescent="0.2"/>
    <row r="669" s="20" customFormat="1" x14ac:dyDescent="0.2"/>
    <row r="670" s="20" customFormat="1" x14ac:dyDescent="0.2"/>
    <row r="671" s="20" customFormat="1" x14ac:dyDescent="0.2"/>
    <row r="672" s="20" customFormat="1" x14ac:dyDescent="0.2"/>
    <row r="673" s="20" customFormat="1" x14ac:dyDescent="0.2"/>
    <row r="674" s="20" customFormat="1" x14ac:dyDescent="0.2"/>
    <row r="675" s="20" customFormat="1" x14ac:dyDescent="0.2"/>
    <row r="676" s="20" customFormat="1" x14ac:dyDescent="0.2"/>
    <row r="677" s="20" customFormat="1" x14ac:dyDescent="0.2"/>
    <row r="678" s="20" customFormat="1" x14ac:dyDescent="0.2"/>
    <row r="679" s="20" customFormat="1" x14ac:dyDescent="0.2"/>
    <row r="680" s="20" customFormat="1" x14ac:dyDescent="0.2"/>
    <row r="681" s="20" customFormat="1" x14ac:dyDescent="0.2"/>
    <row r="682" s="20" customFormat="1" x14ac:dyDescent="0.2"/>
    <row r="683" s="20" customFormat="1" x14ac:dyDescent="0.2"/>
    <row r="684" s="20" customFormat="1" x14ac:dyDescent="0.2"/>
    <row r="685" s="20" customFormat="1" x14ac:dyDescent="0.2"/>
    <row r="686" s="20" customFormat="1" x14ac:dyDescent="0.2"/>
    <row r="687" s="20" customFormat="1" x14ac:dyDescent="0.2"/>
    <row r="688" s="20" customFormat="1" x14ac:dyDescent="0.2"/>
    <row r="689" s="20" customFormat="1" x14ac:dyDescent="0.2"/>
    <row r="690" s="20" customFormat="1" x14ac:dyDescent="0.2"/>
    <row r="691" s="20" customFormat="1" x14ac:dyDescent="0.2"/>
    <row r="692" s="20" customFormat="1" x14ac:dyDescent="0.2"/>
    <row r="693" s="20" customFormat="1" x14ac:dyDescent="0.2"/>
    <row r="694" s="20" customFormat="1" x14ac:dyDescent="0.2"/>
    <row r="695" s="20" customFormat="1" x14ac:dyDescent="0.2"/>
    <row r="696" s="20" customFormat="1" x14ac:dyDescent="0.2"/>
    <row r="697" s="20" customFormat="1" x14ac:dyDescent="0.2"/>
    <row r="698" s="20" customFormat="1" x14ac:dyDescent="0.2"/>
    <row r="699" s="20" customFormat="1" x14ac:dyDescent="0.2"/>
    <row r="700" s="20" customFormat="1" x14ac:dyDescent="0.2"/>
    <row r="701" s="20" customFormat="1" x14ac:dyDescent="0.2"/>
    <row r="702" s="20" customFormat="1" x14ac:dyDescent="0.2"/>
    <row r="703" s="20" customFormat="1" x14ac:dyDescent="0.2"/>
    <row r="704" s="20" customFormat="1" x14ac:dyDescent="0.2"/>
    <row r="705" s="20" customFormat="1" x14ac:dyDescent="0.2"/>
    <row r="706" s="20" customFormat="1" x14ac:dyDescent="0.2"/>
    <row r="707" s="20" customFormat="1" x14ac:dyDescent="0.2"/>
    <row r="708" s="20" customFormat="1" x14ac:dyDescent="0.2"/>
    <row r="709" s="20" customFormat="1" x14ac:dyDescent="0.2"/>
    <row r="710" s="20" customFormat="1" x14ac:dyDescent="0.2"/>
    <row r="711" s="20" customFormat="1" x14ac:dyDescent="0.2"/>
    <row r="712" s="20" customFormat="1" x14ac:dyDescent="0.2"/>
    <row r="713" s="20" customFormat="1" x14ac:dyDescent="0.2"/>
    <row r="714" s="20" customFormat="1" x14ac:dyDescent="0.2"/>
    <row r="715" s="20" customFormat="1" x14ac:dyDescent="0.2"/>
    <row r="716" s="20" customFormat="1" x14ac:dyDescent="0.2"/>
    <row r="717" s="20" customFormat="1" x14ac:dyDescent="0.2"/>
    <row r="718" s="20" customFormat="1" x14ac:dyDescent="0.2"/>
    <row r="719" s="20" customFormat="1" x14ac:dyDescent="0.2"/>
    <row r="720" s="20" customFormat="1" x14ac:dyDescent="0.2"/>
    <row r="721" s="20" customFormat="1" x14ac:dyDescent="0.2"/>
    <row r="722" s="20" customFormat="1" x14ac:dyDescent="0.2"/>
    <row r="723" s="20" customFormat="1" x14ac:dyDescent="0.2"/>
    <row r="724" s="20" customFormat="1" x14ac:dyDescent="0.2"/>
    <row r="725" s="20" customFormat="1" x14ac:dyDescent="0.2"/>
    <row r="726" s="20" customFormat="1" x14ac:dyDescent="0.2"/>
    <row r="727" s="20" customFormat="1" x14ac:dyDescent="0.2"/>
    <row r="728" s="20" customFormat="1" x14ac:dyDescent="0.2"/>
    <row r="729" s="20" customFormat="1" x14ac:dyDescent="0.2"/>
    <row r="730" s="20" customFormat="1" x14ac:dyDescent="0.2"/>
    <row r="731" s="20" customFormat="1" x14ac:dyDescent="0.2"/>
    <row r="732" s="20" customFormat="1" x14ac:dyDescent="0.2"/>
    <row r="733" s="20" customFormat="1" x14ac:dyDescent="0.2"/>
    <row r="734" s="20" customFormat="1" x14ac:dyDescent="0.2"/>
    <row r="735" s="20" customFormat="1" x14ac:dyDescent="0.2"/>
    <row r="736" s="20" customFormat="1" x14ac:dyDescent="0.2"/>
    <row r="737" s="20" customFormat="1" x14ac:dyDescent="0.2"/>
    <row r="738" s="20" customFormat="1" x14ac:dyDescent="0.2"/>
    <row r="739" s="20" customFormat="1" x14ac:dyDescent="0.2"/>
    <row r="740" s="20" customFormat="1" x14ac:dyDescent="0.2"/>
    <row r="741" s="20" customFormat="1" x14ac:dyDescent="0.2"/>
    <row r="742" s="20" customFormat="1" x14ac:dyDescent="0.2"/>
    <row r="743" s="20" customFormat="1" x14ac:dyDescent="0.2"/>
    <row r="744" s="20" customFormat="1" x14ac:dyDescent="0.2"/>
    <row r="745" s="20" customFormat="1" x14ac:dyDescent="0.2"/>
    <row r="746" s="20" customFormat="1" x14ac:dyDescent="0.2"/>
    <row r="747" s="20" customFormat="1" x14ac:dyDescent="0.2"/>
    <row r="748" s="20" customFormat="1" x14ac:dyDescent="0.2"/>
    <row r="749" s="20" customFormat="1" x14ac:dyDescent="0.2"/>
    <row r="750" s="20" customFormat="1" x14ac:dyDescent="0.2"/>
    <row r="751" s="20" customFormat="1" x14ac:dyDescent="0.2"/>
    <row r="752" s="20" customFormat="1" x14ac:dyDescent="0.2"/>
    <row r="753" s="20" customFormat="1" x14ac:dyDescent="0.2"/>
    <row r="754" s="20" customFormat="1" x14ac:dyDescent="0.2"/>
    <row r="755" s="20" customFormat="1" x14ac:dyDescent="0.2"/>
    <row r="756" s="20" customFormat="1" x14ac:dyDescent="0.2"/>
    <row r="757" s="20" customFormat="1" x14ac:dyDescent="0.2"/>
    <row r="758" s="20" customFormat="1" x14ac:dyDescent="0.2"/>
    <row r="759" s="20" customFormat="1" x14ac:dyDescent="0.2"/>
    <row r="760" s="20" customFormat="1" x14ac:dyDescent="0.2"/>
    <row r="761" s="20" customFormat="1" x14ac:dyDescent="0.2"/>
    <row r="762" s="20" customFormat="1" x14ac:dyDescent="0.2"/>
    <row r="763" s="20" customFormat="1" x14ac:dyDescent="0.2"/>
    <row r="764" s="20" customFormat="1" x14ac:dyDescent="0.2"/>
    <row r="765" s="20" customFormat="1" x14ac:dyDescent="0.2"/>
    <row r="766" s="20" customFormat="1" x14ac:dyDescent="0.2"/>
    <row r="767" s="20" customFormat="1" x14ac:dyDescent="0.2"/>
    <row r="768" s="20" customFormat="1" x14ac:dyDescent="0.2"/>
    <row r="769" s="20" customFormat="1" x14ac:dyDescent="0.2"/>
    <row r="770" s="20" customFormat="1" x14ac:dyDescent="0.2"/>
    <row r="771" s="20" customFormat="1" x14ac:dyDescent="0.2"/>
    <row r="772" s="20" customFormat="1" x14ac:dyDescent="0.2"/>
    <row r="773" s="20" customFormat="1" x14ac:dyDescent="0.2"/>
    <row r="774" s="20" customFormat="1" x14ac:dyDescent="0.2"/>
    <row r="775" s="20" customFormat="1" x14ac:dyDescent="0.2"/>
    <row r="776" s="20" customFormat="1" x14ac:dyDescent="0.2"/>
    <row r="777" s="20" customFormat="1" x14ac:dyDescent="0.2"/>
    <row r="778" s="20" customFormat="1" x14ac:dyDescent="0.2"/>
    <row r="779" s="20" customFormat="1" x14ac:dyDescent="0.2"/>
    <row r="780" s="20" customFormat="1" x14ac:dyDescent="0.2"/>
    <row r="781" s="20" customFormat="1" x14ac:dyDescent="0.2"/>
    <row r="782" s="20" customFormat="1" x14ac:dyDescent="0.2"/>
    <row r="783" s="20" customFormat="1" x14ac:dyDescent="0.2"/>
    <row r="784" s="20" customFormat="1" x14ac:dyDescent="0.2"/>
    <row r="785" s="20" customFormat="1" x14ac:dyDescent="0.2"/>
    <row r="786" s="20" customFormat="1" x14ac:dyDescent="0.2"/>
    <row r="787" s="20" customFormat="1" x14ac:dyDescent="0.2"/>
    <row r="788" s="20" customFormat="1" x14ac:dyDescent="0.2"/>
    <row r="789" s="20" customFormat="1" x14ac:dyDescent="0.2"/>
    <row r="790" s="20" customFormat="1" x14ac:dyDescent="0.2"/>
    <row r="791" s="20" customFormat="1" x14ac:dyDescent="0.2"/>
    <row r="792" s="20" customFormat="1" x14ac:dyDescent="0.2"/>
    <row r="793" s="20" customFormat="1" x14ac:dyDescent="0.2"/>
    <row r="794" s="20" customFormat="1" x14ac:dyDescent="0.2"/>
    <row r="795" s="20" customFormat="1" x14ac:dyDescent="0.2"/>
    <row r="796" s="20" customFormat="1" x14ac:dyDescent="0.2"/>
    <row r="797" s="20" customFormat="1" x14ac:dyDescent="0.2"/>
    <row r="798" s="20" customFormat="1" x14ac:dyDescent="0.2"/>
    <row r="799" s="20" customFormat="1" x14ac:dyDescent="0.2"/>
    <row r="800" s="20" customFormat="1" x14ac:dyDescent="0.2"/>
    <row r="801" s="20" customFormat="1" x14ac:dyDescent="0.2"/>
    <row r="802" s="20" customFormat="1" x14ac:dyDescent="0.2"/>
    <row r="803" s="20" customFormat="1" x14ac:dyDescent="0.2"/>
    <row r="804" s="20" customFormat="1" x14ac:dyDescent="0.2"/>
    <row r="805" s="20" customFormat="1" x14ac:dyDescent="0.2"/>
    <row r="806" s="20" customFormat="1" x14ac:dyDescent="0.2"/>
    <row r="807" s="20" customFormat="1" x14ac:dyDescent="0.2"/>
    <row r="808" s="20" customFormat="1" x14ac:dyDescent="0.2"/>
    <row r="809" s="20" customFormat="1" x14ac:dyDescent="0.2"/>
    <row r="810" s="20" customFormat="1" x14ac:dyDescent="0.2"/>
    <row r="811" s="20" customFormat="1" x14ac:dyDescent="0.2"/>
    <row r="812" s="20" customFormat="1" x14ac:dyDescent="0.2"/>
    <row r="813" s="20" customFormat="1" x14ac:dyDescent="0.2"/>
    <row r="814" s="20" customFormat="1" x14ac:dyDescent="0.2"/>
    <row r="815" s="20" customFormat="1" x14ac:dyDescent="0.2"/>
    <row r="816" s="20" customFormat="1" x14ac:dyDescent="0.2"/>
    <row r="817" s="20" customFormat="1" x14ac:dyDescent="0.2"/>
    <row r="818" s="20" customFormat="1" x14ac:dyDescent="0.2"/>
    <row r="819" s="20" customFormat="1" x14ac:dyDescent="0.2"/>
    <row r="820" s="20" customFormat="1" x14ac:dyDescent="0.2"/>
    <row r="821" s="20" customFormat="1" x14ac:dyDescent="0.2"/>
    <row r="822" s="20" customFormat="1" x14ac:dyDescent="0.2"/>
    <row r="823" s="20" customFormat="1" x14ac:dyDescent="0.2"/>
    <row r="824" s="20" customFormat="1" x14ac:dyDescent="0.2"/>
    <row r="825" s="20" customFormat="1" x14ac:dyDescent="0.2"/>
    <row r="826" s="20" customFormat="1" x14ac:dyDescent="0.2"/>
    <row r="827" s="20" customFormat="1" x14ac:dyDescent="0.2"/>
    <row r="828" s="20" customFormat="1" x14ac:dyDescent="0.2"/>
    <row r="829" s="20" customFormat="1" x14ac:dyDescent="0.2"/>
    <row r="830" s="20" customFormat="1" x14ac:dyDescent="0.2"/>
    <row r="831" s="20" customFormat="1" x14ac:dyDescent="0.2"/>
    <row r="832" s="20" customFormat="1" x14ac:dyDescent="0.2"/>
    <row r="833" s="20" customFormat="1" x14ac:dyDescent="0.2"/>
    <row r="834" s="20" customFormat="1" x14ac:dyDescent="0.2"/>
    <row r="835" s="20" customFormat="1" x14ac:dyDescent="0.2"/>
    <row r="836" s="20" customFormat="1" x14ac:dyDescent="0.2"/>
    <row r="837" s="20" customFormat="1" x14ac:dyDescent="0.2"/>
    <row r="838" s="20" customFormat="1" x14ac:dyDescent="0.2"/>
    <row r="839" s="20" customFormat="1" x14ac:dyDescent="0.2"/>
    <row r="840" s="20" customFormat="1" x14ac:dyDescent="0.2"/>
    <row r="841" s="20" customFormat="1" x14ac:dyDescent="0.2"/>
    <row r="842" s="20" customFormat="1" x14ac:dyDescent="0.2"/>
    <row r="843" s="20" customFormat="1" x14ac:dyDescent="0.2"/>
    <row r="844" s="20" customFormat="1" x14ac:dyDescent="0.2"/>
    <row r="845" s="20" customFormat="1" x14ac:dyDescent="0.2"/>
    <row r="846" s="20" customFormat="1" x14ac:dyDescent="0.2"/>
    <row r="847" s="20" customFormat="1" x14ac:dyDescent="0.2"/>
    <row r="848" s="20" customFormat="1" x14ac:dyDescent="0.2"/>
    <row r="849" s="20" customFormat="1" x14ac:dyDescent="0.2"/>
    <row r="850" s="20" customFormat="1" x14ac:dyDescent="0.2"/>
    <row r="851" s="20" customFormat="1" x14ac:dyDescent="0.2"/>
    <row r="852" s="20" customFormat="1" x14ac:dyDescent="0.2"/>
    <row r="853" s="20" customFormat="1" x14ac:dyDescent="0.2"/>
    <row r="854" s="20" customFormat="1" x14ac:dyDescent="0.2"/>
    <row r="855" s="20" customFormat="1" x14ac:dyDescent="0.2"/>
    <row r="856" s="20" customFormat="1" x14ac:dyDescent="0.2"/>
    <row r="857" s="20" customFormat="1" x14ac:dyDescent="0.2"/>
    <row r="858" s="20" customFormat="1" x14ac:dyDescent="0.2"/>
    <row r="859" s="20" customFormat="1" x14ac:dyDescent="0.2"/>
    <row r="860" s="20" customFormat="1" x14ac:dyDescent="0.2"/>
    <row r="861" s="20" customFormat="1" x14ac:dyDescent="0.2"/>
    <row r="862" s="20" customFormat="1" x14ac:dyDescent="0.2"/>
    <row r="863" s="20" customFormat="1" x14ac:dyDescent="0.2"/>
    <row r="864" s="20" customFormat="1" x14ac:dyDescent="0.2"/>
    <row r="865" s="20" customFormat="1" x14ac:dyDescent="0.2"/>
    <row r="866" s="20" customFormat="1" x14ac:dyDescent="0.2"/>
    <row r="867" s="20" customFormat="1" x14ac:dyDescent="0.2"/>
    <row r="868" s="20" customFormat="1" x14ac:dyDescent="0.2"/>
    <row r="869" s="20" customFormat="1" x14ac:dyDescent="0.2"/>
    <row r="870" s="20" customFormat="1" x14ac:dyDescent="0.2"/>
    <row r="871" s="20" customFormat="1" x14ac:dyDescent="0.2"/>
    <row r="872" s="20" customFormat="1" x14ac:dyDescent="0.2"/>
    <row r="873" s="20" customFormat="1" x14ac:dyDescent="0.2"/>
    <row r="874" s="20" customFormat="1" x14ac:dyDescent="0.2"/>
    <row r="875" s="20" customFormat="1" x14ac:dyDescent="0.2"/>
    <row r="876" s="20" customFormat="1" x14ac:dyDescent="0.2"/>
    <row r="877" s="20" customFormat="1" x14ac:dyDescent="0.2"/>
    <row r="878" s="20" customFormat="1" x14ac:dyDescent="0.2"/>
    <row r="879" s="20" customFormat="1" x14ac:dyDescent="0.2"/>
    <row r="880" s="20" customFormat="1" x14ac:dyDescent="0.2"/>
    <row r="881" s="20" customFormat="1" x14ac:dyDescent="0.2"/>
    <row r="882" s="20" customFormat="1" x14ac:dyDescent="0.2"/>
    <row r="883" s="20" customFormat="1" x14ac:dyDescent="0.2"/>
    <row r="884" s="20" customFormat="1" x14ac:dyDescent="0.2"/>
    <row r="885" s="20" customFormat="1" x14ac:dyDescent="0.2"/>
    <row r="886" s="20" customFormat="1" x14ac:dyDescent="0.2"/>
    <row r="887" s="20" customFormat="1" x14ac:dyDescent="0.2"/>
    <row r="888" s="20" customFormat="1" x14ac:dyDescent="0.2"/>
    <row r="889" s="20" customFormat="1" x14ac:dyDescent="0.2"/>
    <row r="890" s="20" customFormat="1" x14ac:dyDescent="0.2"/>
    <row r="891" s="20" customFormat="1" x14ac:dyDescent="0.2"/>
    <row r="892" s="20" customFormat="1" x14ac:dyDescent="0.2"/>
    <row r="893" s="20" customFormat="1" x14ac:dyDescent="0.2"/>
    <row r="894" s="20" customFormat="1" x14ac:dyDescent="0.2"/>
    <row r="895" s="20" customFormat="1" x14ac:dyDescent="0.2"/>
    <row r="896" s="20" customFormat="1" x14ac:dyDescent="0.2"/>
    <row r="897" s="20" customFormat="1" x14ac:dyDescent="0.2"/>
    <row r="898" s="20" customFormat="1" x14ac:dyDescent="0.2"/>
    <row r="899" s="20" customFormat="1" x14ac:dyDescent="0.2"/>
    <row r="900" s="20" customFormat="1" x14ac:dyDescent="0.2"/>
    <row r="901" s="20" customFormat="1" x14ac:dyDescent="0.2"/>
    <row r="902" s="20" customFormat="1" x14ac:dyDescent="0.2"/>
    <row r="903" s="20" customFormat="1" x14ac:dyDescent="0.2"/>
    <row r="904" s="20" customFormat="1" x14ac:dyDescent="0.2"/>
    <row r="905" s="20" customFormat="1" x14ac:dyDescent="0.2"/>
    <row r="906" s="20" customFormat="1" x14ac:dyDescent="0.2"/>
    <row r="907" s="20" customFormat="1" x14ac:dyDescent="0.2"/>
    <row r="908" s="20" customFormat="1" x14ac:dyDescent="0.2"/>
    <row r="909" s="20" customFormat="1" x14ac:dyDescent="0.2"/>
    <row r="910" s="20" customFormat="1" x14ac:dyDescent="0.2"/>
    <row r="911" s="20" customFormat="1" x14ac:dyDescent="0.2"/>
    <row r="912" s="20" customFormat="1" x14ac:dyDescent="0.2"/>
    <row r="913" s="20" customFormat="1" x14ac:dyDescent="0.2"/>
    <row r="914" s="20" customFormat="1" x14ac:dyDescent="0.2"/>
    <row r="915" s="20" customFormat="1" x14ac:dyDescent="0.2"/>
    <row r="916" s="20" customFormat="1" x14ac:dyDescent="0.2"/>
    <row r="917" s="20" customFormat="1" x14ac:dyDescent="0.2"/>
    <row r="918" s="20" customFormat="1" x14ac:dyDescent="0.2"/>
    <row r="919" s="20" customFormat="1" x14ac:dyDescent="0.2"/>
    <row r="920" s="20" customFormat="1" x14ac:dyDescent="0.2"/>
    <row r="921" s="20" customFormat="1" x14ac:dyDescent="0.2"/>
    <row r="922" s="20" customFormat="1" x14ac:dyDescent="0.2"/>
    <row r="923" s="20" customFormat="1" x14ac:dyDescent="0.2"/>
    <row r="924" s="20" customFormat="1" x14ac:dyDescent="0.2"/>
    <row r="925" s="20" customFormat="1" x14ac:dyDescent="0.2"/>
    <row r="926" s="20" customFormat="1" x14ac:dyDescent="0.2"/>
    <row r="927" s="20" customFormat="1" x14ac:dyDescent="0.2"/>
    <row r="928" s="20" customFormat="1" x14ac:dyDescent="0.2"/>
    <row r="929" s="20" customFormat="1" x14ac:dyDescent="0.2"/>
    <row r="930" s="20" customFormat="1" x14ac:dyDescent="0.2"/>
    <row r="931" s="20" customFormat="1" x14ac:dyDescent="0.2"/>
    <row r="932" s="20" customFormat="1" x14ac:dyDescent="0.2"/>
    <row r="933" s="20" customFormat="1" x14ac:dyDescent="0.2"/>
    <row r="934" s="20" customFormat="1" x14ac:dyDescent="0.2"/>
    <row r="935" s="20" customFormat="1" x14ac:dyDescent="0.2"/>
    <row r="936" s="20" customFormat="1" x14ac:dyDescent="0.2"/>
    <row r="937" s="20" customFormat="1" x14ac:dyDescent="0.2"/>
    <row r="938" s="20" customFormat="1" x14ac:dyDescent="0.2"/>
    <row r="939" s="20" customFormat="1" x14ac:dyDescent="0.2"/>
    <row r="940" s="20" customFormat="1" x14ac:dyDescent="0.2"/>
    <row r="941" s="20" customFormat="1" x14ac:dyDescent="0.2"/>
    <row r="942" s="20" customFormat="1" x14ac:dyDescent="0.2"/>
    <row r="943" s="20" customFormat="1" x14ac:dyDescent="0.2"/>
    <row r="944" s="20" customFormat="1" x14ac:dyDescent="0.2"/>
    <row r="945" s="20" customFormat="1" x14ac:dyDescent="0.2"/>
    <row r="946" s="20" customFormat="1" x14ac:dyDescent="0.2"/>
    <row r="947" s="20" customFormat="1" x14ac:dyDescent="0.2"/>
    <row r="948" s="20" customFormat="1" x14ac:dyDescent="0.2"/>
    <row r="949" s="20" customFormat="1" x14ac:dyDescent="0.2"/>
    <row r="950" s="20" customFormat="1" x14ac:dyDescent="0.2"/>
    <row r="951" s="20" customFormat="1" x14ac:dyDescent="0.2"/>
    <row r="952" s="20" customFormat="1" x14ac:dyDescent="0.2"/>
    <row r="953" s="20" customFormat="1" x14ac:dyDescent="0.2"/>
    <row r="954" s="20" customFormat="1" x14ac:dyDescent="0.2"/>
    <row r="955" s="20" customFormat="1" x14ac:dyDescent="0.2"/>
    <row r="956" s="20" customFormat="1" x14ac:dyDescent="0.2"/>
    <row r="957" s="20" customFormat="1" x14ac:dyDescent="0.2"/>
    <row r="958" s="20" customFormat="1" x14ac:dyDescent="0.2"/>
    <row r="959" s="20" customFormat="1" x14ac:dyDescent="0.2"/>
    <row r="960" s="20" customFormat="1" x14ac:dyDescent="0.2"/>
    <row r="961" s="20" customFormat="1" x14ac:dyDescent="0.2"/>
    <row r="962" s="20" customFormat="1" x14ac:dyDescent="0.2"/>
    <row r="963" s="20" customFormat="1" x14ac:dyDescent="0.2"/>
    <row r="964" s="20" customFormat="1" x14ac:dyDescent="0.2"/>
    <row r="965" s="20" customFormat="1" x14ac:dyDescent="0.2"/>
    <row r="966" s="20" customFormat="1" x14ac:dyDescent="0.2"/>
    <row r="967" s="20" customFormat="1" x14ac:dyDescent="0.2"/>
    <row r="968" s="20" customFormat="1" x14ac:dyDescent="0.2"/>
    <row r="969" s="20" customFormat="1" x14ac:dyDescent="0.2"/>
    <row r="970" s="20" customFormat="1" x14ac:dyDescent="0.2"/>
    <row r="971" s="20" customFormat="1" x14ac:dyDescent="0.2"/>
    <row r="972" s="20" customFormat="1" x14ac:dyDescent="0.2"/>
    <row r="973" s="20" customFormat="1" x14ac:dyDescent="0.2"/>
    <row r="974" s="20" customFormat="1" x14ac:dyDescent="0.2"/>
    <row r="975" s="20" customFormat="1" x14ac:dyDescent="0.2"/>
    <row r="976" s="20" customFormat="1" x14ac:dyDescent="0.2"/>
    <row r="977" s="20" customFormat="1" x14ac:dyDescent="0.2"/>
    <row r="978" s="20" customFormat="1" x14ac:dyDescent="0.2"/>
    <row r="979" s="20" customFormat="1" x14ac:dyDescent="0.2"/>
    <row r="980" s="20" customFormat="1" x14ac:dyDescent="0.2"/>
    <row r="981" s="20" customFormat="1" x14ac:dyDescent="0.2"/>
    <row r="982" s="20" customFormat="1" x14ac:dyDescent="0.2"/>
    <row r="983" s="20" customFormat="1" x14ac:dyDescent="0.2"/>
    <row r="984" s="20" customFormat="1" x14ac:dyDescent="0.2"/>
    <row r="985" s="20" customFormat="1" x14ac:dyDescent="0.2"/>
    <row r="986" s="20" customFormat="1" x14ac:dyDescent="0.2"/>
    <row r="987" s="20" customFormat="1" x14ac:dyDescent="0.2"/>
    <row r="988" s="20" customFormat="1" x14ac:dyDescent="0.2"/>
    <row r="989" s="20" customFormat="1" x14ac:dyDescent="0.2"/>
    <row r="990" s="20" customFormat="1" x14ac:dyDescent="0.2"/>
    <row r="991" s="20" customFormat="1" x14ac:dyDescent="0.2"/>
    <row r="992" s="20" customFormat="1" x14ac:dyDescent="0.2"/>
    <row r="993" s="20" customFormat="1" x14ac:dyDescent="0.2"/>
    <row r="994" s="20" customFormat="1" x14ac:dyDescent="0.2"/>
    <row r="995" s="20" customFormat="1" x14ac:dyDescent="0.2"/>
    <row r="996" s="20" customFormat="1" x14ac:dyDescent="0.2"/>
    <row r="997" s="20" customFormat="1" x14ac:dyDescent="0.2"/>
    <row r="998" s="20" customFormat="1" x14ac:dyDescent="0.2"/>
    <row r="999" s="20" customFormat="1" x14ac:dyDescent="0.2"/>
    <row r="1000" s="20" customFormat="1" x14ac:dyDescent="0.2"/>
    <row r="1001" s="20" customFormat="1" x14ac:dyDescent="0.2"/>
    <row r="1002" s="20" customFormat="1" x14ac:dyDescent="0.2"/>
    <row r="1003" s="20" customFormat="1" x14ac:dyDescent="0.2"/>
    <row r="1004" s="20" customFormat="1" x14ac:dyDescent="0.2"/>
    <row r="1005" s="20" customFormat="1" x14ac:dyDescent="0.2"/>
    <row r="1006" s="20" customFormat="1" x14ac:dyDescent="0.2"/>
    <row r="1007" s="20" customFormat="1" x14ac:dyDescent="0.2"/>
    <row r="1008" s="20" customFormat="1" x14ac:dyDescent="0.2"/>
    <row r="1009" s="20" customFormat="1" x14ac:dyDescent="0.2"/>
    <row r="1010" s="20" customFormat="1" x14ac:dyDescent="0.2"/>
    <row r="1011" s="20" customFormat="1" x14ac:dyDescent="0.2"/>
    <row r="1012" s="20" customFormat="1" x14ac:dyDescent="0.2"/>
    <row r="1013" s="20" customFormat="1" x14ac:dyDescent="0.2"/>
    <row r="1014" s="20" customFormat="1" x14ac:dyDescent="0.2"/>
    <row r="1015" s="20" customFormat="1" x14ac:dyDescent="0.2"/>
    <row r="1016" s="20" customFormat="1" x14ac:dyDescent="0.2"/>
    <row r="1017" s="20" customFormat="1" x14ac:dyDescent="0.2"/>
    <row r="1018" s="20" customFormat="1" x14ac:dyDescent="0.2"/>
    <row r="1019" s="20" customFormat="1" x14ac:dyDescent="0.2"/>
    <row r="1020" s="20" customFormat="1" x14ac:dyDescent="0.2"/>
    <row r="1021" s="20" customFormat="1" x14ac:dyDescent="0.2"/>
    <row r="1022" s="20" customFormat="1" x14ac:dyDescent="0.2"/>
    <row r="1023" s="20" customFormat="1" x14ac:dyDescent="0.2"/>
    <row r="1024" s="20" customFormat="1" x14ac:dyDescent="0.2"/>
    <row r="1025" s="20" customFormat="1" x14ac:dyDescent="0.2"/>
    <row r="1026" s="20" customFormat="1" x14ac:dyDescent="0.2"/>
    <row r="1027" s="20" customFormat="1" x14ac:dyDescent="0.2"/>
    <row r="1028" s="20" customFormat="1" x14ac:dyDescent="0.2"/>
    <row r="1029" s="20" customFormat="1" x14ac:dyDescent="0.2"/>
    <row r="1030" s="20" customFormat="1" x14ac:dyDescent="0.2"/>
    <row r="1031" s="20" customFormat="1" x14ac:dyDescent="0.2"/>
    <row r="1032" s="20" customFormat="1" x14ac:dyDescent="0.2"/>
    <row r="1033" s="20" customFormat="1" x14ac:dyDescent="0.2"/>
    <row r="1034" s="20" customFormat="1" x14ac:dyDescent="0.2"/>
    <row r="1035" s="20" customFormat="1" x14ac:dyDescent="0.2"/>
    <row r="1036" s="20" customFormat="1" x14ac:dyDescent="0.2"/>
    <row r="1037" s="20" customFormat="1" x14ac:dyDescent="0.2"/>
    <row r="1038" s="20" customFormat="1" x14ac:dyDescent="0.2"/>
    <row r="1039" s="20" customFormat="1" x14ac:dyDescent="0.2"/>
    <row r="1040" s="20" customFormat="1" x14ac:dyDescent="0.2"/>
    <row r="1041" s="20" customFormat="1" x14ac:dyDescent="0.2"/>
    <row r="1042" s="20" customFormat="1" x14ac:dyDescent="0.2"/>
    <row r="1043" s="20" customFormat="1" x14ac:dyDescent="0.2"/>
    <row r="1044" s="20" customFormat="1" x14ac:dyDescent="0.2"/>
    <row r="1045" s="20" customFormat="1" x14ac:dyDescent="0.2"/>
    <row r="1046" s="20" customFormat="1" x14ac:dyDescent="0.2"/>
    <row r="1047" s="20" customFormat="1" x14ac:dyDescent="0.2"/>
    <row r="1048" s="20" customFormat="1" x14ac:dyDescent="0.2"/>
    <row r="1049" s="20" customFormat="1" x14ac:dyDescent="0.2"/>
    <row r="1050" s="20" customFormat="1" x14ac:dyDescent="0.2"/>
    <row r="1051" s="20" customFormat="1" x14ac:dyDescent="0.2"/>
    <row r="1052" s="20" customFormat="1" x14ac:dyDescent="0.2"/>
    <row r="1053" s="20" customFormat="1" x14ac:dyDescent="0.2"/>
    <row r="1054" s="20" customFormat="1" x14ac:dyDescent="0.2"/>
    <row r="1055" s="20" customFormat="1" x14ac:dyDescent="0.2"/>
    <row r="1056" s="20" customFormat="1" x14ac:dyDescent="0.2"/>
    <row r="1057" s="20" customFormat="1" x14ac:dyDescent="0.2"/>
    <row r="1058" s="20" customFormat="1" x14ac:dyDescent="0.2"/>
    <row r="1059" s="20" customFormat="1" x14ac:dyDescent="0.2"/>
    <row r="1060" s="20" customFormat="1" x14ac:dyDescent="0.2"/>
    <row r="1061" s="20" customFormat="1" x14ac:dyDescent="0.2"/>
    <row r="1062" s="20" customFormat="1" x14ac:dyDescent="0.2"/>
    <row r="1063" s="20" customFormat="1" x14ac:dyDescent="0.2"/>
    <row r="1064" s="20" customFormat="1" x14ac:dyDescent="0.2"/>
    <row r="1065" s="20" customFormat="1" x14ac:dyDescent="0.2"/>
    <row r="1066" s="20" customFormat="1" x14ac:dyDescent="0.2"/>
    <row r="1067" s="20" customFormat="1" x14ac:dyDescent="0.2"/>
    <row r="1068" s="20" customFormat="1" x14ac:dyDescent="0.2"/>
    <row r="1069" s="20" customFormat="1" x14ac:dyDescent="0.2"/>
    <row r="1070" s="20" customFormat="1" x14ac:dyDescent="0.2"/>
    <row r="1071" s="20" customFormat="1" x14ac:dyDescent="0.2"/>
    <row r="1072" s="20" customFormat="1" x14ac:dyDescent="0.2"/>
    <row r="1073" s="20" customFormat="1" x14ac:dyDescent="0.2"/>
    <row r="1074" s="20" customFormat="1" x14ac:dyDescent="0.2"/>
    <row r="1075" s="20" customFormat="1" x14ac:dyDescent="0.2"/>
    <row r="1076" s="20" customFormat="1" x14ac:dyDescent="0.2"/>
    <row r="1077" s="20" customFormat="1" x14ac:dyDescent="0.2"/>
    <row r="1078" s="20" customFormat="1" x14ac:dyDescent="0.2"/>
    <row r="1079" s="20" customFormat="1" x14ac:dyDescent="0.2"/>
    <row r="1080" s="20" customFormat="1" x14ac:dyDescent="0.2"/>
    <row r="1081" s="20" customFormat="1" x14ac:dyDescent="0.2"/>
    <row r="1082" s="20" customFormat="1" x14ac:dyDescent="0.2"/>
    <row r="1083" s="20" customFormat="1" x14ac:dyDescent="0.2"/>
    <row r="1084" s="20" customFormat="1" x14ac:dyDescent="0.2"/>
    <row r="1085" s="20" customFormat="1" x14ac:dyDescent="0.2"/>
    <row r="1086" s="20" customFormat="1" x14ac:dyDescent="0.2"/>
    <row r="1087" s="20" customFormat="1" x14ac:dyDescent="0.2"/>
    <row r="1088" s="20" customFormat="1" x14ac:dyDescent="0.2"/>
    <row r="1089" s="20" customFormat="1" x14ac:dyDescent="0.2"/>
    <row r="1090" s="20" customFormat="1" x14ac:dyDescent="0.2"/>
    <row r="1091" s="20" customFormat="1" x14ac:dyDescent="0.2"/>
    <row r="1092" s="20" customFormat="1" x14ac:dyDescent="0.2"/>
    <row r="1093" s="20" customFormat="1" x14ac:dyDescent="0.2"/>
    <row r="1094" s="20" customFormat="1" x14ac:dyDescent="0.2"/>
    <row r="1095" s="20" customFormat="1" x14ac:dyDescent="0.2"/>
    <row r="1096" s="20" customFormat="1" x14ac:dyDescent="0.2"/>
    <row r="1097" s="20" customFormat="1" x14ac:dyDescent="0.2"/>
    <row r="1098" s="20" customFormat="1" x14ac:dyDescent="0.2"/>
    <row r="1099" s="20" customFormat="1" x14ac:dyDescent="0.2"/>
    <row r="1100" s="20" customFormat="1" x14ac:dyDescent="0.2"/>
    <row r="1101" s="20" customFormat="1" x14ac:dyDescent="0.2"/>
    <row r="1102" s="20" customFormat="1" x14ac:dyDescent="0.2"/>
    <row r="1103" s="20" customFormat="1" x14ac:dyDescent="0.2"/>
    <row r="1104" s="20" customFormat="1" x14ac:dyDescent="0.2"/>
    <row r="1105" s="20" customFormat="1" x14ac:dyDescent="0.2"/>
    <row r="1106" s="20" customFormat="1" x14ac:dyDescent="0.2"/>
    <row r="1107" s="20" customFormat="1" x14ac:dyDescent="0.2"/>
    <row r="1108" s="20" customFormat="1" x14ac:dyDescent="0.2"/>
    <row r="1109" s="20" customFormat="1" x14ac:dyDescent="0.2"/>
    <row r="1110" s="20" customFormat="1" x14ac:dyDescent="0.2"/>
    <row r="1111" s="20" customFormat="1" x14ac:dyDescent="0.2"/>
    <row r="1112" s="20" customFormat="1" x14ac:dyDescent="0.2"/>
    <row r="1113" s="20" customFormat="1" x14ac:dyDescent="0.2"/>
    <row r="1114" s="20" customFormat="1" x14ac:dyDescent="0.2"/>
    <row r="1115" s="20" customFormat="1" x14ac:dyDescent="0.2"/>
    <row r="1116" s="20" customFormat="1" x14ac:dyDescent="0.2"/>
    <row r="1117" s="20" customFormat="1" x14ac:dyDescent="0.2"/>
    <row r="1118" s="20" customFormat="1" x14ac:dyDescent="0.2"/>
    <row r="1119" s="20" customFormat="1" x14ac:dyDescent="0.2"/>
    <row r="1120" s="20" customFormat="1" x14ac:dyDescent="0.2"/>
    <row r="1121" s="20" customFormat="1" x14ac:dyDescent="0.2"/>
    <row r="1122" s="20" customFormat="1" x14ac:dyDescent="0.2"/>
    <row r="1123" s="20" customFormat="1" x14ac:dyDescent="0.2"/>
    <row r="1124" s="20" customFormat="1" x14ac:dyDescent="0.2"/>
    <row r="1125" s="20" customFormat="1" x14ac:dyDescent="0.2"/>
    <row r="1126" s="20" customFormat="1" x14ac:dyDescent="0.2"/>
    <row r="1127" s="20" customFormat="1" x14ac:dyDescent="0.2"/>
    <row r="1128" s="20" customFormat="1" x14ac:dyDescent="0.2"/>
    <row r="1129" s="20" customFormat="1" x14ac:dyDescent="0.2"/>
    <row r="1130" s="20" customFormat="1" x14ac:dyDescent="0.2"/>
    <row r="1131" s="20" customFormat="1" x14ac:dyDescent="0.2"/>
    <row r="1132" s="20" customFormat="1" x14ac:dyDescent="0.2"/>
    <row r="1133" s="20" customFormat="1" x14ac:dyDescent="0.2"/>
    <row r="1134" s="20" customFormat="1" x14ac:dyDescent="0.2"/>
    <row r="1135" s="20" customFormat="1" x14ac:dyDescent="0.2"/>
    <row r="1136" s="20" customFormat="1" x14ac:dyDescent="0.2"/>
    <row r="1137" s="20" customFormat="1" x14ac:dyDescent="0.2"/>
    <row r="1138" s="20" customFormat="1" x14ac:dyDescent="0.2"/>
    <row r="1139" s="20" customFormat="1" x14ac:dyDescent="0.2"/>
    <row r="1140" s="20" customFormat="1" x14ac:dyDescent="0.2"/>
    <row r="1141" s="20" customFormat="1" x14ac:dyDescent="0.2"/>
    <row r="1142" s="20" customFormat="1" x14ac:dyDescent="0.2"/>
    <row r="1143" s="20" customFormat="1" x14ac:dyDescent="0.2"/>
    <row r="1144" s="20" customFormat="1" x14ac:dyDescent="0.2"/>
    <row r="1145" s="20" customFormat="1" x14ac:dyDescent="0.2"/>
    <row r="1146" s="20" customFormat="1" x14ac:dyDescent="0.2"/>
    <row r="1147" s="20" customFormat="1" x14ac:dyDescent="0.2"/>
    <row r="1148" s="20" customFormat="1" x14ac:dyDescent="0.2"/>
    <row r="1149" s="20" customFormat="1" x14ac:dyDescent="0.2"/>
    <row r="1150" s="20" customFormat="1" x14ac:dyDescent="0.2"/>
    <row r="1151" s="20" customFormat="1" x14ac:dyDescent="0.2"/>
    <row r="1152" s="20" customFormat="1" x14ac:dyDescent="0.2"/>
    <row r="1153" s="20" customFormat="1" x14ac:dyDescent="0.2"/>
    <row r="1154" s="20" customFormat="1" x14ac:dyDescent="0.2"/>
    <row r="1155" s="20" customFormat="1" x14ac:dyDescent="0.2"/>
    <row r="1156" s="20" customFormat="1" x14ac:dyDescent="0.2"/>
    <row r="1157" s="20" customFormat="1" x14ac:dyDescent="0.2"/>
    <row r="1158" s="20" customFormat="1" x14ac:dyDescent="0.2"/>
    <row r="1159" s="20" customFormat="1" x14ac:dyDescent="0.2"/>
    <row r="1160" s="20" customFormat="1" x14ac:dyDescent="0.2"/>
    <row r="1161" s="20" customFormat="1" x14ac:dyDescent="0.2"/>
    <row r="1162" s="20" customFormat="1" x14ac:dyDescent="0.2"/>
    <row r="1163" s="20" customFormat="1" x14ac:dyDescent="0.2"/>
    <row r="1164" s="20" customFormat="1" x14ac:dyDescent="0.2"/>
    <row r="1165" s="20" customFormat="1" x14ac:dyDescent="0.2"/>
    <row r="1166" s="20" customFormat="1" x14ac:dyDescent="0.2"/>
    <row r="1167" s="20" customFormat="1" x14ac:dyDescent="0.2"/>
    <row r="1168" s="20" customFormat="1" x14ac:dyDescent="0.2"/>
    <row r="1169" s="20" customFormat="1" x14ac:dyDescent="0.2"/>
    <row r="1170" s="20" customFormat="1" x14ac:dyDescent="0.2"/>
    <row r="1171" s="20" customFormat="1" x14ac:dyDescent="0.2"/>
    <row r="1172" s="20" customFormat="1" x14ac:dyDescent="0.2"/>
    <row r="1173" s="20" customFormat="1" x14ac:dyDescent="0.2"/>
    <row r="1174" s="20" customFormat="1" x14ac:dyDescent="0.2"/>
    <row r="1175" s="20" customFormat="1" x14ac:dyDescent="0.2"/>
    <row r="1176" s="20" customFormat="1" x14ac:dyDescent="0.2"/>
    <row r="1177" s="20" customFormat="1" x14ac:dyDescent="0.2"/>
    <row r="1178" s="20" customFormat="1" x14ac:dyDescent="0.2"/>
    <row r="1179" s="20" customFormat="1" x14ac:dyDescent="0.2"/>
    <row r="1180" s="20" customFormat="1" x14ac:dyDescent="0.2"/>
    <row r="1181" s="20" customFormat="1" x14ac:dyDescent="0.2"/>
    <row r="1182" s="20" customFormat="1" x14ac:dyDescent="0.2"/>
    <row r="1183" s="20" customFormat="1" x14ac:dyDescent="0.2"/>
    <row r="1184" s="20" customFormat="1" x14ac:dyDescent="0.2"/>
    <row r="1185" s="20" customFormat="1" x14ac:dyDescent="0.2"/>
    <row r="1186" s="20" customFormat="1" x14ac:dyDescent="0.2"/>
    <row r="1187" s="20" customFormat="1" x14ac:dyDescent="0.2"/>
    <row r="1188" s="20" customFormat="1" x14ac:dyDescent="0.2"/>
    <row r="1189" s="20" customFormat="1" x14ac:dyDescent="0.2"/>
    <row r="1190" s="20" customFormat="1" x14ac:dyDescent="0.2"/>
    <row r="1191" s="20" customFormat="1" x14ac:dyDescent="0.2"/>
    <row r="1192" s="20" customFormat="1" x14ac:dyDescent="0.2"/>
    <row r="1193" s="20" customFormat="1" x14ac:dyDescent="0.2"/>
    <row r="1194" s="20" customFormat="1" x14ac:dyDescent="0.2"/>
    <row r="1195" s="20" customFormat="1" x14ac:dyDescent="0.2"/>
    <row r="1196" s="20" customFormat="1" x14ac:dyDescent="0.2"/>
    <row r="1197" s="20" customFormat="1" x14ac:dyDescent="0.2"/>
    <row r="1198" s="20" customFormat="1" x14ac:dyDescent="0.2"/>
    <row r="1199" s="20" customFormat="1" x14ac:dyDescent="0.2"/>
    <row r="1200" s="20" customFormat="1" x14ac:dyDescent="0.2"/>
    <row r="1201" s="20" customFormat="1" x14ac:dyDescent="0.2"/>
    <row r="1202" s="20" customFormat="1" x14ac:dyDescent="0.2"/>
    <row r="1203" s="20" customFormat="1" x14ac:dyDescent="0.2"/>
    <row r="1204" s="20" customFormat="1" x14ac:dyDescent="0.2"/>
    <row r="1205" s="20" customFormat="1" x14ac:dyDescent="0.2"/>
    <row r="1206" s="20" customFormat="1" x14ac:dyDescent="0.2"/>
    <row r="1207" s="20" customFormat="1" x14ac:dyDescent="0.2"/>
    <row r="1208" s="20" customFormat="1" x14ac:dyDescent="0.2"/>
    <row r="1209" s="20" customFormat="1" x14ac:dyDescent="0.2"/>
    <row r="1210" s="20" customFormat="1" x14ac:dyDescent="0.2"/>
    <row r="1211" s="20" customFormat="1" x14ac:dyDescent="0.2"/>
    <row r="1212" s="20" customFormat="1" x14ac:dyDescent="0.2"/>
    <row r="1213" s="20" customFormat="1" x14ac:dyDescent="0.2"/>
    <row r="1214" s="20" customFormat="1" x14ac:dyDescent="0.2"/>
    <row r="1215" s="20" customFormat="1" x14ac:dyDescent="0.2"/>
    <row r="1216" s="20" customFormat="1" x14ac:dyDescent="0.2"/>
    <row r="1217" s="20" customFormat="1" x14ac:dyDescent="0.2"/>
    <row r="1218" s="20" customFormat="1" x14ac:dyDescent="0.2"/>
    <row r="1219" s="20" customFormat="1" x14ac:dyDescent="0.2"/>
    <row r="1220" s="20" customFormat="1" x14ac:dyDescent="0.2"/>
    <row r="1221" s="20" customFormat="1" x14ac:dyDescent="0.2"/>
    <row r="1222" s="20" customFormat="1" x14ac:dyDescent="0.2"/>
    <row r="1223" s="20" customFormat="1" x14ac:dyDescent="0.2"/>
    <row r="1224" s="20" customFormat="1" x14ac:dyDescent="0.2"/>
    <row r="1225" s="20" customFormat="1" x14ac:dyDescent="0.2"/>
    <row r="1226" s="20" customFormat="1" x14ac:dyDescent="0.2"/>
    <row r="1227" s="20" customFormat="1" x14ac:dyDescent="0.2"/>
    <row r="1228" s="20" customFormat="1" x14ac:dyDescent="0.2"/>
    <row r="1229" s="20" customFormat="1" x14ac:dyDescent="0.2"/>
    <row r="1230" s="20" customFormat="1" x14ac:dyDescent="0.2"/>
    <row r="1231" s="20" customFormat="1" x14ac:dyDescent="0.2"/>
    <row r="1232" s="20" customFormat="1" x14ac:dyDescent="0.2"/>
    <row r="1233" s="20" customFormat="1" x14ac:dyDescent="0.2"/>
    <row r="1234" s="20" customFormat="1" x14ac:dyDescent="0.2"/>
    <row r="1235" s="20" customFormat="1" x14ac:dyDescent="0.2"/>
    <row r="1236" s="20" customFormat="1" x14ac:dyDescent="0.2"/>
    <row r="1237" s="20" customFormat="1" x14ac:dyDescent="0.2"/>
    <row r="1238" s="20" customFormat="1" x14ac:dyDescent="0.2"/>
  </sheetData>
  <sheetProtection password="BBAF" sheet="1" objects="1" scenarios="1"/>
  <mergeCells count="5">
    <mergeCell ref="B1:C2"/>
    <mergeCell ref="F1:G2"/>
    <mergeCell ref="B3:C4"/>
    <mergeCell ref="B30:C31"/>
    <mergeCell ref="B52:C53"/>
  </mergeCells>
  <conditionalFormatting sqref="H4">
    <cfRule type="expression" dxfId="21" priority="1" stopIfTrue="1">
      <formula>$C$8="Hier klicken und auswählen"</formula>
    </cfRule>
    <cfRule type="expression" dxfId="20" priority="2" stopIfTrue="1">
      <formula>C8&lt;&gt;"Hierklicken und auswählen"</formula>
    </cfRule>
  </conditionalFormatting>
  <conditionalFormatting sqref="H9">
    <cfRule type="expression" dxfId="19" priority="3" stopIfTrue="1">
      <formula>$C$8="Hier klicken und auswählen"</formula>
    </cfRule>
    <cfRule type="expression" dxfId="18" priority="4" stopIfTrue="1">
      <formula>C14&lt;&gt;"Hierklicken und auswählen"</formula>
    </cfRule>
  </conditionalFormatting>
  <conditionalFormatting sqref="C56">
    <cfRule type="expression" dxfId="17" priority="5" stopIfTrue="1">
      <formula>$C$68&lt;&gt;""</formula>
    </cfRule>
  </conditionalFormatting>
  <conditionalFormatting sqref="C50">
    <cfRule type="cellIs" dxfId="16" priority="6" stopIfTrue="1" operator="lessThanOrEqual">
      <formula>0</formula>
    </cfRule>
  </conditionalFormatting>
  <conditionalFormatting sqref="G18:G19">
    <cfRule type="expression" dxfId="15" priority="7" stopIfTrue="1">
      <formula>$G$18&gt;0</formula>
    </cfRule>
    <cfRule type="expression" dxfId="14" priority="8" stopIfTrue="1">
      <formula>$G$18&lt;0</formula>
    </cfRule>
  </conditionalFormatting>
  <conditionalFormatting sqref="G9">
    <cfRule type="expression" dxfId="13" priority="9" stopIfTrue="1">
      <formula>$G$9="Fehler"</formula>
    </cfRule>
  </conditionalFormatting>
  <conditionalFormatting sqref="C18:C19">
    <cfRule type="expression" dxfId="12" priority="10" stopIfTrue="1">
      <formula>$C$22&lt;&gt;""</formula>
    </cfRule>
  </conditionalFormatting>
  <conditionalFormatting sqref="C47">
    <cfRule type="expression" dxfId="11" priority="11" stopIfTrue="1">
      <formula>$C$49&lt;&gt;""</formula>
    </cfRule>
  </conditionalFormatting>
  <dataValidations count="4">
    <dataValidation type="list" allowBlank="1" showInputMessage="1" showErrorMessage="1" sqref="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formula1>Transporteinheiten_2</formula1>
    </dataValidation>
    <dataValidation type="list" allowBlank="1" showInputMessage="1" showErrorMessage="1" sqref="WVK98304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C8">
      <formula1>Mähhacker</formula1>
    </dataValidation>
    <dataValidation type="list" allowBlank="1" showInputMessage="1" showErrorMessage="1"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formula1>Stammdurchmesser</formula1>
    </dataValidation>
    <dataValidation type="list" allowBlank="1" showInputMessage="1" showErrorMessage="1"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formula1>Transporteinheiten</formula1>
    </dataValidation>
  </dataValidation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G1049"/>
  <sheetViews>
    <sheetView workbookViewId="0"/>
  </sheetViews>
  <sheetFormatPr baseColWidth="10" defaultRowHeight="14.25" x14ac:dyDescent="0.2"/>
  <cols>
    <col min="1" max="1" width="1.5" style="14" customWidth="1"/>
    <col min="2" max="2" width="28.875" style="14" customWidth="1"/>
    <col min="3" max="3" width="31.125" style="14" customWidth="1"/>
    <col min="4" max="4" width="2" style="14" customWidth="1"/>
    <col min="5" max="5" width="7" style="14" customWidth="1"/>
    <col min="6" max="6" width="28.25" style="14" customWidth="1"/>
    <col min="7" max="9" width="11" style="14"/>
    <col min="10" max="10" width="11.5" style="14" customWidth="1"/>
    <col min="11" max="13" width="11" style="14"/>
    <col min="14" max="241" width="11" style="3"/>
    <col min="242" max="256" width="11" style="14"/>
    <col min="257" max="257" width="1.5" style="14" customWidth="1"/>
    <col min="258" max="259" width="28.875" style="14" customWidth="1"/>
    <col min="260" max="260" width="2" style="14" customWidth="1"/>
    <col min="261" max="261" width="7" style="14" customWidth="1"/>
    <col min="262" max="262" width="28.25" style="14" customWidth="1"/>
    <col min="263" max="265" width="11" style="14"/>
    <col min="266" max="266" width="11.5" style="14" customWidth="1"/>
    <col min="267" max="512" width="11" style="14"/>
    <col min="513" max="513" width="1.5" style="14" customWidth="1"/>
    <col min="514" max="515" width="28.875" style="14" customWidth="1"/>
    <col min="516" max="516" width="2" style="14" customWidth="1"/>
    <col min="517" max="517" width="7" style="14" customWidth="1"/>
    <col min="518" max="518" width="28.25" style="14" customWidth="1"/>
    <col min="519" max="521" width="11" style="14"/>
    <col min="522" max="522" width="11.5" style="14" customWidth="1"/>
    <col min="523" max="768" width="11" style="14"/>
    <col min="769" max="769" width="1.5" style="14" customWidth="1"/>
    <col min="770" max="771" width="28.875" style="14" customWidth="1"/>
    <col min="772" max="772" width="2" style="14" customWidth="1"/>
    <col min="773" max="773" width="7" style="14" customWidth="1"/>
    <col min="774" max="774" width="28.25" style="14" customWidth="1"/>
    <col min="775" max="777" width="11" style="14"/>
    <col min="778" max="778" width="11.5" style="14" customWidth="1"/>
    <col min="779" max="1024" width="11" style="14"/>
    <col min="1025" max="1025" width="1.5" style="14" customWidth="1"/>
    <col min="1026" max="1027" width="28.875" style="14" customWidth="1"/>
    <col min="1028" max="1028" width="2" style="14" customWidth="1"/>
    <col min="1029" max="1029" width="7" style="14" customWidth="1"/>
    <col min="1030" max="1030" width="28.25" style="14" customWidth="1"/>
    <col min="1031" max="1033" width="11" style="14"/>
    <col min="1034" max="1034" width="11.5" style="14" customWidth="1"/>
    <col min="1035" max="1280" width="11" style="14"/>
    <col min="1281" max="1281" width="1.5" style="14" customWidth="1"/>
    <col min="1282" max="1283" width="28.875" style="14" customWidth="1"/>
    <col min="1284" max="1284" width="2" style="14" customWidth="1"/>
    <col min="1285" max="1285" width="7" style="14" customWidth="1"/>
    <col min="1286" max="1286" width="28.25" style="14" customWidth="1"/>
    <col min="1287" max="1289" width="11" style="14"/>
    <col min="1290" max="1290" width="11.5" style="14" customWidth="1"/>
    <col min="1291" max="1536" width="11" style="14"/>
    <col min="1537" max="1537" width="1.5" style="14" customWidth="1"/>
    <col min="1538" max="1539" width="28.875" style="14" customWidth="1"/>
    <col min="1540" max="1540" width="2" style="14" customWidth="1"/>
    <col min="1541" max="1541" width="7" style="14" customWidth="1"/>
    <col min="1542" max="1542" width="28.25" style="14" customWidth="1"/>
    <col min="1543" max="1545" width="11" style="14"/>
    <col min="1546" max="1546" width="11.5" style="14" customWidth="1"/>
    <col min="1547" max="1792" width="11" style="14"/>
    <col min="1793" max="1793" width="1.5" style="14" customWidth="1"/>
    <col min="1794" max="1795" width="28.875" style="14" customWidth="1"/>
    <col min="1796" max="1796" width="2" style="14" customWidth="1"/>
    <col min="1797" max="1797" width="7" style="14" customWidth="1"/>
    <col min="1798" max="1798" width="28.25" style="14" customWidth="1"/>
    <col min="1799" max="1801" width="11" style="14"/>
    <col min="1802" max="1802" width="11.5" style="14" customWidth="1"/>
    <col min="1803" max="2048" width="11" style="14"/>
    <col min="2049" max="2049" width="1.5" style="14" customWidth="1"/>
    <col min="2050" max="2051" width="28.875" style="14" customWidth="1"/>
    <col min="2052" max="2052" width="2" style="14" customWidth="1"/>
    <col min="2053" max="2053" width="7" style="14" customWidth="1"/>
    <col min="2054" max="2054" width="28.25" style="14" customWidth="1"/>
    <col min="2055" max="2057" width="11" style="14"/>
    <col min="2058" max="2058" width="11.5" style="14" customWidth="1"/>
    <col min="2059" max="2304" width="11" style="14"/>
    <col min="2305" max="2305" width="1.5" style="14" customWidth="1"/>
    <col min="2306" max="2307" width="28.875" style="14" customWidth="1"/>
    <col min="2308" max="2308" width="2" style="14" customWidth="1"/>
    <col min="2309" max="2309" width="7" style="14" customWidth="1"/>
    <col min="2310" max="2310" width="28.25" style="14" customWidth="1"/>
    <col min="2311" max="2313" width="11" style="14"/>
    <col min="2314" max="2314" width="11.5" style="14" customWidth="1"/>
    <col min="2315" max="2560" width="11" style="14"/>
    <col min="2561" max="2561" width="1.5" style="14" customWidth="1"/>
    <col min="2562" max="2563" width="28.875" style="14" customWidth="1"/>
    <col min="2564" max="2564" width="2" style="14" customWidth="1"/>
    <col min="2565" max="2565" width="7" style="14" customWidth="1"/>
    <col min="2566" max="2566" width="28.25" style="14" customWidth="1"/>
    <col min="2567" max="2569" width="11" style="14"/>
    <col min="2570" max="2570" width="11.5" style="14" customWidth="1"/>
    <col min="2571" max="2816" width="11" style="14"/>
    <col min="2817" max="2817" width="1.5" style="14" customWidth="1"/>
    <col min="2818" max="2819" width="28.875" style="14" customWidth="1"/>
    <col min="2820" max="2820" width="2" style="14" customWidth="1"/>
    <col min="2821" max="2821" width="7" style="14" customWidth="1"/>
    <col min="2822" max="2822" width="28.25" style="14" customWidth="1"/>
    <col min="2823" max="2825" width="11" style="14"/>
    <col min="2826" max="2826" width="11.5" style="14" customWidth="1"/>
    <col min="2827" max="3072" width="11" style="14"/>
    <col min="3073" max="3073" width="1.5" style="14" customWidth="1"/>
    <col min="3074" max="3075" width="28.875" style="14" customWidth="1"/>
    <col min="3076" max="3076" width="2" style="14" customWidth="1"/>
    <col min="3077" max="3077" width="7" style="14" customWidth="1"/>
    <col min="3078" max="3078" width="28.25" style="14" customWidth="1"/>
    <col min="3079" max="3081" width="11" style="14"/>
    <col min="3082" max="3082" width="11.5" style="14" customWidth="1"/>
    <col min="3083" max="3328" width="11" style="14"/>
    <col min="3329" max="3329" width="1.5" style="14" customWidth="1"/>
    <col min="3330" max="3331" width="28.875" style="14" customWidth="1"/>
    <col min="3332" max="3332" width="2" style="14" customWidth="1"/>
    <col min="3333" max="3333" width="7" style="14" customWidth="1"/>
    <col min="3334" max="3334" width="28.25" style="14" customWidth="1"/>
    <col min="3335" max="3337" width="11" style="14"/>
    <col min="3338" max="3338" width="11.5" style="14" customWidth="1"/>
    <col min="3339" max="3584" width="11" style="14"/>
    <col min="3585" max="3585" width="1.5" style="14" customWidth="1"/>
    <col min="3586" max="3587" width="28.875" style="14" customWidth="1"/>
    <col min="3588" max="3588" width="2" style="14" customWidth="1"/>
    <col min="3589" max="3589" width="7" style="14" customWidth="1"/>
    <col min="3590" max="3590" width="28.25" style="14" customWidth="1"/>
    <col min="3591" max="3593" width="11" style="14"/>
    <col min="3594" max="3594" width="11.5" style="14" customWidth="1"/>
    <col min="3595" max="3840" width="11" style="14"/>
    <col min="3841" max="3841" width="1.5" style="14" customWidth="1"/>
    <col min="3842" max="3843" width="28.875" style="14" customWidth="1"/>
    <col min="3844" max="3844" width="2" style="14" customWidth="1"/>
    <col min="3845" max="3845" width="7" style="14" customWidth="1"/>
    <col min="3846" max="3846" width="28.25" style="14" customWidth="1"/>
    <col min="3847" max="3849" width="11" style="14"/>
    <col min="3850" max="3850" width="11.5" style="14" customWidth="1"/>
    <col min="3851" max="4096" width="11" style="14"/>
    <col min="4097" max="4097" width="1.5" style="14" customWidth="1"/>
    <col min="4098" max="4099" width="28.875" style="14" customWidth="1"/>
    <col min="4100" max="4100" width="2" style="14" customWidth="1"/>
    <col min="4101" max="4101" width="7" style="14" customWidth="1"/>
    <col min="4102" max="4102" width="28.25" style="14" customWidth="1"/>
    <col min="4103" max="4105" width="11" style="14"/>
    <col min="4106" max="4106" width="11.5" style="14" customWidth="1"/>
    <col min="4107" max="4352" width="11" style="14"/>
    <col min="4353" max="4353" width="1.5" style="14" customWidth="1"/>
    <col min="4354" max="4355" width="28.875" style="14" customWidth="1"/>
    <col min="4356" max="4356" width="2" style="14" customWidth="1"/>
    <col min="4357" max="4357" width="7" style="14" customWidth="1"/>
    <col min="4358" max="4358" width="28.25" style="14" customWidth="1"/>
    <col min="4359" max="4361" width="11" style="14"/>
    <col min="4362" max="4362" width="11.5" style="14" customWidth="1"/>
    <col min="4363" max="4608" width="11" style="14"/>
    <col min="4609" max="4609" width="1.5" style="14" customWidth="1"/>
    <col min="4610" max="4611" width="28.875" style="14" customWidth="1"/>
    <col min="4612" max="4612" width="2" style="14" customWidth="1"/>
    <col min="4613" max="4613" width="7" style="14" customWidth="1"/>
    <col min="4614" max="4614" width="28.25" style="14" customWidth="1"/>
    <col min="4615" max="4617" width="11" style="14"/>
    <col min="4618" max="4618" width="11.5" style="14" customWidth="1"/>
    <col min="4619" max="4864" width="11" style="14"/>
    <col min="4865" max="4865" width="1.5" style="14" customWidth="1"/>
    <col min="4866" max="4867" width="28.875" style="14" customWidth="1"/>
    <col min="4868" max="4868" width="2" style="14" customWidth="1"/>
    <col min="4869" max="4869" width="7" style="14" customWidth="1"/>
    <col min="4870" max="4870" width="28.25" style="14" customWidth="1"/>
    <col min="4871" max="4873" width="11" style="14"/>
    <col min="4874" max="4874" width="11.5" style="14" customWidth="1"/>
    <col min="4875" max="5120" width="11" style="14"/>
    <col min="5121" max="5121" width="1.5" style="14" customWidth="1"/>
    <col min="5122" max="5123" width="28.875" style="14" customWidth="1"/>
    <col min="5124" max="5124" width="2" style="14" customWidth="1"/>
    <col min="5125" max="5125" width="7" style="14" customWidth="1"/>
    <col min="5126" max="5126" width="28.25" style="14" customWidth="1"/>
    <col min="5127" max="5129" width="11" style="14"/>
    <col min="5130" max="5130" width="11.5" style="14" customWidth="1"/>
    <col min="5131" max="5376" width="11" style="14"/>
    <col min="5377" max="5377" width="1.5" style="14" customWidth="1"/>
    <col min="5378" max="5379" width="28.875" style="14" customWidth="1"/>
    <col min="5380" max="5380" width="2" style="14" customWidth="1"/>
    <col min="5381" max="5381" width="7" style="14" customWidth="1"/>
    <col min="5382" max="5382" width="28.25" style="14" customWidth="1"/>
    <col min="5383" max="5385" width="11" style="14"/>
    <col min="5386" max="5386" width="11.5" style="14" customWidth="1"/>
    <col min="5387" max="5632" width="11" style="14"/>
    <col min="5633" max="5633" width="1.5" style="14" customWidth="1"/>
    <col min="5634" max="5635" width="28.875" style="14" customWidth="1"/>
    <col min="5636" max="5636" width="2" style="14" customWidth="1"/>
    <col min="5637" max="5637" width="7" style="14" customWidth="1"/>
    <col min="5638" max="5638" width="28.25" style="14" customWidth="1"/>
    <col min="5639" max="5641" width="11" style="14"/>
    <col min="5642" max="5642" width="11.5" style="14" customWidth="1"/>
    <col min="5643" max="5888" width="11" style="14"/>
    <col min="5889" max="5889" width="1.5" style="14" customWidth="1"/>
    <col min="5890" max="5891" width="28.875" style="14" customWidth="1"/>
    <col min="5892" max="5892" width="2" style="14" customWidth="1"/>
    <col min="5893" max="5893" width="7" style="14" customWidth="1"/>
    <col min="5894" max="5894" width="28.25" style="14" customWidth="1"/>
    <col min="5895" max="5897" width="11" style="14"/>
    <col min="5898" max="5898" width="11.5" style="14" customWidth="1"/>
    <col min="5899" max="6144" width="11" style="14"/>
    <col min="6145" max="6145" width="1.5" style="14" customWidth="1"/>
    <col min="6146" max="6147" width="28.875" style="14" customWidth="1"/>
    <col min="6148" max="6148" width="2" style="14" customWidth="1"/>
    <col min="6149" max="6149" width="7" style="14" customWidth="1"/>
    <col min="6150" max="6150" width="28.25" style="14" customWidth="1"/>
    <col min="6151" max="6153" width="11" style="14"/>
    <col min="6154" max="6154" width="11.5" style="14" customWidth="1"/>
    <col min="6155" max="6400" width="11" style="14"/>
    <col min="6401" max="6401" width="1.5" style="14" customWidth="1"/>
    <col min="6402" max="6403" width="28.875" style="14" customWidth="1"/>
    <col min="6404" max="6404" width="2" style="14" customWidth="1"/>
    <col min="6405" max="6405" width="7" style="14" customWidth="1"/>
    <col min="6406" max="6406" width="28.25" style="14" customWidth="1"/>
    <col min="6407" max="6409" width="11" style="14"/>
    <col min="6410" max="6410" width="11.5" style="14" customWidth="1"/>
    <col min="6411" max="6656" width="11" style="14"/>
    <col min="6657" max="6657" width="1.5" style="14" customWidth="1"/>
    <col min="6658" max="6659" width="28.875" style="14" customWidth="1"/>
    <col min="6660" max="6660" width="2" style="14" customWidth="1"/>
    <col min="6661" max="6661" width="7" style="14" customWidth="1"/>
    <col min="6662" max="6662" width="28.25" style="14" customWidth="1"/>
    <col min="6663" max="6665" width="11" style="14"/>
    <col min="6666" max="6666" width="11.5" style="14" customWidth="1"/>
    <col min="6667" max="6912" width="11" style="14"/>
    <col min="6913" max="6913" width="1.5" style="14" customWidth="1"/>
    <col min="6914" max="6915" width="28.875" style="14" customWidth="1"/>
    <col min="6916" max="6916" width="2" style="14" customWidth="1"/>
    <col min="6917" max="6917" width="7" style="14" customWidth="1"/>
    <col min="6918" max="6918" width="28.25" style="14" customWidth="1"/>
    <col min="6919" max="6921" width="11" style="14"/>
    <col min="6922" max="6922" width="11.5" style="14" customWidth="1"/>
    <col min="6923" max="7168" width="11" style="14"/>
    <col min="7169" max="7169" width="1.5" style="14" customWidth="1"/>
    <col min="7170" max="7171" width="28.875" style="14" customWidth="1"/>
    <col min="7172" max="7172" width="2" style="14" customWidth="1"/>
    <col min="7173" max="7173" width="7" style="14" customWidth="1"/>
    <col min="7174" max="7174" width="28.25" style="14" customWidth="1"/>
    <col min="7175" max="7177" width="11" style="14"/>
    <col min="7178" max="7178" width="11.5" style="14" customWidth="1"/>
    <col min="7179" max="7424" width="11" style="14"/>
    <col min="7425" max="7425" width="1.5" style="14" customWidth="1"/>
    <col min="7426" max="7427" width="28.875" style="14" customWidth="1"/>
    <col min="7428" max="7428" width="2" style="14" customWidth="1"/>
    <col min="7429" max="7429" width="7" style="14" customWidth="1"/>
    <col min="7430" max="7430" width="28.25" style="14" customWidth="1"/>
    <col min="7431" max="7433" width="11" style="14"/>
    <col min="7434" max="7434" width="11.5" style="14" customWidth="1"/>
    <col min="7435" max="7680" width="11" style="14"/>
    <col min="7681" max="7681" width="1.5" style="14" customWidth="1"/>
    <col min="7682" max="7683" width="28.875" style="14" customWidth="1"/>
    <col min="7684" max="7684" width="2" style="14" customWidth="1"/>
    <col min="7685" max="7685" width="7" style="14" customWidth="1"/>
    <col min="7686" max="7686" width="28.25" style="14" customWidth="1"/>
    <col min="7687" max="7689" width="11" style="14"/>
    <col min="7690" max="7690" width="11.5" style="14" customWidth="1"/>
    <col min="7691" max="7936" width="11" style="14"/>
    <col min="7937" max="7937" width="1.5" style="14" customWidth="1"/>
    <col min="7938" max="7939" width="28.875" style="14" customWidth="1"/>
    <col min="7940" max="7940" width="2" style="14" customWidth="1"/>
    <col min="7941" max="7941" width="7" style="14" customWidth="1"/>
    <col min="7942" max="7942" width="28.25" style="14" customWidth="1"/>
    <col min="7943" max="7945" width="11" style="14"/>
    <col min="7946" max="7946" width="11.5" style="14" customWidth="1"/>
    <col min="7947" max="8192" width="11" style="14"/>
    <col min="8193" max="8193" width="1.5" style="14" customWidth="1"/>
    <col min="8194" max="8195" width="28.875" style="14" customWidth="1"/>
    <col min="8196" max="8196" width="2" style="14" customWidth="1"/>
    <col min="8197" max="8197" width="7" style="14" customWidth="1"/>
    <col min="8198" max="8198" width="28.25" style="14" customWidth="1"/>
    <col min="8199" max="8201" width="11" style="14"/>
    <col min="8202" max="8202" width="11.5" style="14" customWidth="1"/>
    <col min="8203" max="8448" width="11" style="14"/>
    <col min="8449" max="8449" width="1.5" style="14" customWidth="1"/>
    <col min="8450" max="8451" width="28.875" style="14" customWidth="1"/>
    <col min="8452" max="8452" width="2" style="14" customWidth="1"/>
    <col min="8453" max="8453" width="7" style="14" customWidth="1"/>
    <col min="8454" max="8454" width="28.25" style="14" customWidth="1"/>
    <col min="8455" max="8457" width="11" style="14"/>
    <col min="8458" max="8458" width="11.5" style="14" customWidth="1"/>
    <col min="8459" max="8704" width="11" style="14"/>
    <col min="8705" max="8705" width="1.5" style="14" customWidth="1"/>
    <col min="8706" max="8707" width="28.875" style="14" customWidth="1"/>
    <col min="8708" max="8708" width="2" style="14" customWidth="1"/>
    <col min="8709" max="8709" width="7" style="14" customWidth="1"/>
    <col min="8710" max="8710" width="28.25" style="14" customWidth="1"/>
    <col min="8711" max="8713" width="11" style="14"/>
    <col min="8714" max="8714" width="11.5" style="14" customWidth="1"/>
    <col min="8715" max="8960" width="11" style="14"/>
    <col min="8961" max="8961" width="1.5" style="14" customWidth="1"/>
    <col min="8962" max="8963" width="28.875" style="14" customWidth="1"/>
    <col min="8964" max="8964" width="2" style="14" customWidth="1"/>
    <col min="8965" max="8965" width="7" style="14" customWidth="1"/>
    <col min="8966" max="8966" width="28.25" style="14" customWidth="1"/>
    <col min="8967" max="8969" width="11" style="14"/>
    <col min="8970" max="8970" width="11.5" style="14" customWidth="1"/>
    <col min="8971" max="9216" width="11" style="14"/>
    <col min="9217" max="9217" width="1.5" style="14" customWidth="1"/>
    <col min="9218" max="9219" width="28.875" style="14" customWidth="1"/>
    <col min="9220" max="9220" width="2" style="14" customWidth="1"/>
    <col min="9221" max="9221" width="7" style="14" customWidth="1"/>
    <col min="9222" max="9222" width="28.25" style="14" customWidth="1"/>
    <col min="9223" max="9225" width="11" style="14"/>
    <col min="9226" max="9226" width="11.5" style="14" customWidth="1"/>
    <col min="9227" max="9472" width="11" style="14"/>
    <col min="9473" max="9473" width="1.5" style="14" customWidth="1"/>
    <col min="9474" max="9475" width="28.875" style="14" customWidth="1"/>
    <col min="9476" max="9476" width="2" style="14" customWidth="1"/>
    <col min="9477" max="9477" width="7" style="14" customWidth="1"/>
    <col min="9478" max="9478" width="28.25" style="14" customWidth="1"/>
    <col min="9479" max="9481" width="11" style="14"/>
    <col min="9482" max="9482" width="11.5" style="14" customWidth="1"/>
    <col min="9483" max="9728" width="11" style="14"/>
    <col min="9729" max="9729" width="1.5" style="14" customWidth="1"/>
    <col min="9730" max="9731" width="28.875" style="14" customWidth="1"/>
    <col min="9732" max="9732" width="2" style="14" customWidth="1"/>
    <col min="9733" max="9733" width="7" style="14" customWidth="1"/>
    <col min="9734" max="9734" width="28.25" style="14" customWidth="1"/>
    <col min="9735" max="9737" width="11" style="14"/>
    <col min="9738" max="9738" width="11.5" style="14" customWidth="1"/>
    <col min="9739" max="9984" width="11" style="14"/>
    <col min="9985" max="9985" width="1.5" style="14" customWidth="1"/>
    <col min="9986" max="9987" width="28.875" style="14" customWidth="1"/>
    <col min="9988" max="9988" width="2" style="14" customWidth="1"/>
    <col min="9989" max="9989" width="7" style="14" customWidth="1"/>
    <col min="9990" max="9990" width="28.25" style="14" customWidth="1"/>
    <col min="9991" max="9993" width="11" style="14"/>
    <col min="9994" max="9994" width="11.5" style="14" customWidth="1"/>
    <col min="9995" max="10240" width="11" style="14"/>
    <col min="10241" max="10241" width="1.5" style="14" customWidth="1"/>
    <col min="10242" max="10243" width="28.875" style="14" customWidth="1"/>
    <col min="10244" max="10244" width="2" style="14" customWidth="1"/>
    <col min="10245" max="10245" width="7" style="14" customWidth="1"/>
    <col min="10246" max="10246" width="28.25" style="14" customWidth="1"/>
    <col min="10247" max="10249" width="11" style="14"/>
    <col min="10250" max="10250" width="11.5" style="14" customWidth="1"/>
    <col min="10251" max="10496" width="11" style="14"/>
    <col min="10497" max="10497" width="1.5" style="14" customWidth="1"/>
    <col min="10498" max="10499" width="28.875" style="14" customWidth="1"/>
    <col min="10500" max="10500" width="2" style="14" customWidth="1"/>
    <col min="10501" max="10501" width="7" style="14" customWidth="1"/>
    <col min="10502" max="10502" width="28.25" style="14" customWidth="1"/>
    <col min="10503" max="10505" width="11" style="14"/>
    <col min="10506" max="10506" width="11.5" style="14" customWidth="1"/>
    <col min="10507" max="10752" width="11" style="14"/>
    <col min="10753" max="10753" width="1.5" style="14" customWidth="1"/>
    <col min="10754" max="10755" width="28.875" style="14" customWidth="1"/>
    <col min="10756" max="10756" width="2" style="14" customWidth="1"/>
    <col min="10757" max="10757" width="7" style="14" customWidth="1"/>
    <col min="10758" max="10758" width="28.25" style="14" customWidth="1"/>
    <col min="10759" max="10761" width="11" style="14"/>
    <col min="10762" max="10762" width="11.5" style="14" customWidth="1"/>
    <col min="10763" max="11008" width="11" style="14"/>
    <col min="11009" max="11009" width="1.5" style="14" customWidth="1"/>
    <col min="11010" max="11011" width="28.875" style="14" customWidth="1"/>
    <col min="11012" max="11012" width="2" style="14" customWidth="1"/>
    <col min="11013" max="11013" width="7" style="14" customWidth="1"/>
    <col min="11014" max="11014" width="28.25" style="14" customWidth="1"/>
    <col min="11015" max="11017" width="11" style="14"/>
    <col min="11018" max="11018" width="11.5" style="14" customWidth="1"/>
    <col min="11019" max="11264" width="11" style="14"/>
    <col min="11265" max="11265" width="1.5" style="14" customWidth="1"/>
    <col min="11266" max="11267" width="28.875" style="14" customWidth="1"/>
    <col min="11268" max="11268" width="2" style="14" customWidth="1"/>
    <col min="11269" max="11269" width="7" style="14" customWidth="1"/>
    <col min="11270" max="11270" width="28.25" style="14" customWidth="1"/>
    <col min="11271" max="11273" width="11" style="14"/>
    <col min="11274" max="11274" width="11.5" style="14" customWidth="1"/>
    <col min="11275" max="11520" width="11" style="14"/>
    <col min="11521" max="11521" width="1.5" style="14" customWidth="1"/>
    <col min="11522" max="11523" width="28.875" style="14" customWidth="1"/>
    <col min="11524" max="11524" width="2" style="14" customWidth="1"/>
    <col min="11525" max="11525" width="7" style="14" customWidth="1"/>
    <col min="11526" max="11526" width="28.25" style="14" customWidth="1"/>
    <col min="11527" max="11529" width="11" style="14"/>
    <col min="11530" max="11530" width="11.5" style="14" customWidth="1"/>
    <col min="11531" max="11776" width="11" style="14"/>
    <col min="11777" max="11777" width="1.5" style="14" customWidth="1"/>
    <col min="11778" max="11779" width="28.875" style="14" customWidth="1"/>
    <col min="11780" max="11780" width="2" style="14" customWidth="1"/>
    <col min="11781" max="11781" width="7" style="14" customWidth="1"/>
    <col min="11782" max="11782" width="28.25" style="14" customWidth="1"/>
    <col min="11783" max="11785" width="11" style="14"/>
    <col min="11786" max="11786" width="11.5" style="14" customWidth="1"/>
    <col min="11787" max="12032" width="11" style="14"/>
    <col min="12033" max="12033" width="1.5" style="14" customWidth="1"/>
    <col min="12034" max="12035" width="28.875" style="14" customWidth="1"/>
    <col min="12036" max="12036" width="2" style="14" customWidth="1"/>
    <col min="12037" max="12037" width="7" style="14" customWidth="1"/>
    <col min="12038" max="12038" width="28.25" style="14" customWidth="1"/>
    <col min="12039" max="12041" width="11" style="14"/>
    <col min="12042" max="12042" width="11.5" style="14" customWidth="1"/>
    <col min="12043" max="12288" width="11" style="14"/>
    <col min="12289" max="12289" width="1.5" style="14" customWidth="1"/>
    <col min="12290" max="12291" width="28.875" style="14" customWidth="1"/>
    <col min="12292" max="12292" width="2" style="14" customWidth="1"/>
    <col min="12293" max="12293" width="7" style="14" customWidth="1"/>
    <col min="12294" max="12294" width="28.25" style="14" customWidth="1"/>
    <col min="12295" max="12297" width="11" style="14"/>
    <col min="12298" max="12298" width="11.5" style="14" customWidth="1"/>
    <col min="12299" max="12544" width="11" style="14"/>
    <col min="12545" max="12545" width="1.5" style="14" customWidth="1"/>
    <col min="12546" max="12547" width="28.875" style="14" customWidth="1"/>
    <col min="12548" max="12548" width="2" style="14" customWidth="1"/>
    <col min="12549" max="12549" width="7" style="14" customWidth="1"/>
    <col min="12550" max="12550" width="28.25" style="14" customWidth="1"/>
    <col min="12551" max="12553" width="11" style="14"/>
    <col min="12554" max="12554" width="11.5" style="14" customWidth="1"/>
    <col min="12555" max="12800" width="11" style="14"/>
    <col min="12801" max="12801" width="1.5" style="14" customWidth="1"/>
    <col min="12802" max="12803" width="28.875" style="14" customWidth="1"/>
    <col min="12804" max="12804" width="2" style="14" customWidth="1"/>
    <col min="12805" max="12805" width="7" style="14" customWidth="1"/>
    <col min="12806" max="12806" width="28.25" style="14" customWidth="1"/>
    <col min="12807" max="12809" width="11" style="14"/>
    <col min="12810" max="12810" width="11.5" style="14" customWidth="1"/>
    <col min="12811" max="13056" width="11" style="14"/>
    <col min="13057" max="13057" width="1.5" style="14" customWidth="1"/>
    <col min="13058" max="13059" width="28.875" style="14" customWidth="1"/>
    <col min="13060" max="13060" width="2" style="14" customWidth="1"/>
    <col min="13061" max="13061" width="7" style="14" customWidth="1"/>
    <col min="13062" max="13062" width="28.25" style="14" customWidth="1"/>
    <col min="13063" max="13065" width="11" style="14"/>
    <col min="13066" max="13066" width="11.5" style="14" customWidth="1"/>
    <col min="13067" max="13312" width="11" style="14"/>
    <col min="13313" max="13313" width="1.5" style="14" customWidth="1"/>
    <col min="13314" max="13315" width="28.875" style="14" customWidth="1"/>
    <col min="13316" max="13316" width="2" style="14" customWidth="1"/>
    <col min="13317" max="13317" width="7" style="14" customWidth="1"/>
    <col min="13318" max="13318" width="28.25" style="14" customWidth="1"/>
    <col min="13319" max="13321" width="11" style="14"/>
    <col min="13322" max="13322" width="11.5" style="14" customWidth="1"/>
    <col min="13323" max="13568" width="11" style="14"/>
    <col min="13569" max="13569" width="1.5" style="14" customWidth="1"/>
    <col min="13570" max="13571" width="28.875" style="14" customWidth="1"/>
    <col min="13572" max="13572" width="2" style="14" customWidth="1"/>
    <col min="13573" max="13573" width="7" style="14" customWidth="1"/>
    <col min="13574" max="13574" width="28.25" style="14" customWidth="1"/>
    <col min="13575" max="13577" width="11" style="14"/>
    <col min="13578" max="13578" width="11.5" style="14" customWidth="1"/>
    <col min="13579" max="13824" width="11" style="14"/>
    <col min="13825" max="13825" width="1.5" style="14" customWidth="1"/>
    <col min="13826" max="13827" width="28.875" style="14" customWidth="1"/>
    <col min="13828" max="13828" width="2" style="14" customWidth="1"/>
    <col min="13829" max="13829" width="7" style="14" customWidth="1"/>
    <col min="13830" max="13830" width="28.25" style="14" customWidth="1"/>
    <col min="13831" max="13833" width="11" style="14"/>
    <col min="13834" max="13834" width="11.5" style="14" customWidth="1"/>
    <col min="13835" max="14080" width="11" style="14"/>
    <col min="14081" max="14081" width="1.5" style="14" customWidth="1"/>
    <col min="14082" max="14083" width="28.875" style="14" customWidth="1"/>
    <col min="14084" max="14084" width="2" style="14" customWidth="1"/>
    <col min="14085" max="14085" width="7" style="14" customWidth="1"/>
    <col min="14086" max="14086" width="28.25" style="14" customWidth="1"/>
    <col min="14087" max="14089" width="11" style="14"/>
    <col min="14090" max="14090" width="11.5" style="14" customWidth="1"/>
    <col min="14091" max="14336" width="11" style="14"/>
    <col min="14337" max="14337" width="1.5" style="14" customWidth="1"/>
    <col min="14338" max="14339" width="28.875" style="14" customWidth="1"/>
    <col min="14340" max="14340" width="2" style="14" customWidth="1"/>
    <col min="14341" max="14341" width="7" style="14" customWidth="1"/>
    <col min="14342" max="14342" width="28.25" style="14" customWidth="1"/>
    <col min="14343" max="14345" width="11" style="14"/>
    <col min="14346" max="14346" width="11.5" style="14" customWidth="1"/>
    <col min="14347" max="14592" width="11" style="14"/>
    <col min="14593" max="14593" width="1.5" style="14" customWidth="1"/>
    <col min="14594" max="14595" width="28.875" style="14" customWidth="1"/>
    <col min="14596" max="14596" width="2" style="14" customWidth="1"/>
    <col min="14597" max="14597" width="7" style="14" customWidth="1"/>
    <col min="14598" max="14598" width="28.25" style="14" customWidth="1"/>
    <col min="14599" max="14601" width="11" style="14"/>
    <col min="14602" max="14602" width="11.5" style="14" customWidth="1"/>
    <col min="14603" max="14848" width="11" style="14"/>
    <col min="14849" max="14849" width="1.5" style="14" customWidth="1"/>
    <col min="14850" max="14851" width="28.875" style="14" customWidth="1"/>
    <col min="14852" max="14852" width="2" style="14" customWidth="1"/>
    <col min="14853" max="14853" width="7" style="14" customWidth="1"/>
    <col min="14854" max="14854" width="28.25" style="14" customWidth="1"/>
    <col min="14855" max="14857" width="11" style="14"/>
    <col min="14858" max="14858" width="11.5" style="14" customWidth="1"/>
    <col min="14859" max="15104" width="11" style="14"/>
    <col min="15105" max="15105" width="1.5" style="14" customWidth="1"/>
    <col min="15106" max="15107" width="28.875" style="14" customWidth="1"/>
    <col min="15108" max="15108" width="2" style="14" customWidth="1"/>
    <col min="15109" max="15109" width="7" style="14" customWidth="1"/>
    <col min="15110" max="15110" width="28.25" style="14" customWidth="1"/>
    <col min="15111" max="15113" width="11" style="14"/>
    <col min="15114" max="15114" width="11.5" style="14" customWidth="1"/>
    <col min="15115" max="15360" width="11" style="14"/>
    <col min="15361" max="15361" width="1.5" style="14" customWidth="1"/>
    <col min="15362" max="15363" width="28.875" style="14" customWidth="1"/>
    <col min="15364" max="15364" width="2" style="14" customWidth="1"/>
    <col min="15365" max="15365" width="7" style="14" customWidth="1"/>
    <col min="15366" max="15366" width="28.25" style="14" customWidth="1"/>
    <col min="15367" max="15369" width="11" style="14"/>
    <col min="15370" max="15370" width="11.5" style="14" customWidth="1"/>
    <col min="15371" max="15616" width="11" style="14"/>
    <col min="15617" max="15617" width="1.5" style="14" customWidth="1"/>
    <col min="15618" max="15619" width="28.875" style="14" customWidth="1"/>
    <col min="15620" max="15620" width="2" style="14" customWidth="1"/>
    <col min="15621" max="15621" width="7" style="14" customWidth="1"/>
    <col min="15622" max="15622" width="28.25" style="14" customWidth="1"/>
    <col min="15623" max="15625" width="11" style="14"/>
    <col min="15626" max="15626" width="11.5" style="14" customWidth="1"/>
    <col min="15627" max="15872" width="11" style="14"/>
    <col min="15873" max="15873" width="1.5" style="14" customWidth="1"/>
    <col min="15874" max="15875" width="28.875" style="14" customWidth="1"/>
    <col min="15876" max="15876" width="2" style="14" customWidth="1"/>
    <col min="15877" max="15877" width="7" style="14" customWidth="1"/>
    <col min="15878" max="15878" width="28.25" style="14" customWidth="1"/>
    <col min="15879" max="15881" width="11" style="14"/>
    <col min="15882" max="15882" width="11.5" style="14" customWidth="1"/>
    <col min="15883" max="16128" width="11" style="14"/>
    <col min="16129" max="16129" width="1.5" style="14" customWidth="1"/>
    <col min="16130" max="16131" width="28.875" style="14" customWidth="1"/>
    <col min="16132" max="16132" width="2" style="14" customWidth="1"/>
    <col min="16133" max="16133" width="7" style="14" customWidth="1"/>
    <col min="16134" max="16134" width="28.25" style="14" customWidth="1"/>
    <col min="16135" max="16137" width="11" style="14"/>
    <col min="16138" max="16138" width="11.5" style="14" customWidth="1"/>
    <col min="16139" max="16384" width="11" style="14"/>
  </cols>
  <sheetData>
    <row r="1" spans="1:13" ht="14.25" customHeight="1" x14ac:dyDescent="0.2">
      <c r="A1" s="1"/>
      <c r="B1" s="265" t="s">
        <v>18</v>
      </c>
      <c r="C1" s="266"/>
      <c r="D1" s="11"/>
      <c r="E1" s="2"/>
      <c r="F1" s="268" t="s">
        <v>19</v>
      </c>
      <c r="G1" s="269"/>
      <c r="H1" s="12"/>
      <c r="I1" s="13"/>
      <c r="J1" s="13"/>
      <c r="K1" s="13"/>
      <c r="L1" s="13"/>
      <c r="M1" s="13"/>
    </row>
    <row r="2" spans="1:13" ht="14.25" customHeight="1" thickBot="1" x14ac:dyDescent="0.25">
      <c r="A2" s="15"/>
      <c r="B2" s="267"/>
      <c r="C2" s="267"/>
      <c r="D2" s="16"/>
      <c r="E2" s="17"/>
      <c r="F2" s="270"/>
      <c r="G2" s="270"/>
      <c r="H2" s="18"/>
      <c r="I2" s="18"/>
      <c r="J2" s="18"/>
      <c r="K2" s="13"/>
      <c r="L2" s="13"/>
      <c r="M2" s="13"/>
    </row>
    <row r="3" spans="1:13" ht="12" customHeight="1" thickBot="1" x14ac:dyDescent="0.25">
      <c r="A3" s="1"/>
      <c r="B3" s="278" t="s">
        <v>20</v>
      </c>
      <c r="C3" s="279"/>
      <c r="D3" s="19"/>
      <c r="E3" s="2"/>
      <c r="F3" s="3"/>
      <c r="G3" s="3"/>
      <c r="H3" s="3"/>
      <c r="I3" s="20"/>
      <c r="J3" s="20"/>
      <c r="K3" s="20"/>
      <c r="L3" s="20"/>
      <c r="M3" s="20"/>
    </row>
    <row r="4" spans="1:13" ht="12" customHeight="1" thickBot="1" x14ac:dyDescent="0.25">
      <c r="A4" s="1"/>
      <c r="B4" s="276"/>
      <c r="C4" s="276"/>
      <c r="D4" s="19"/>
      <c r="E4" s="2"/>
      <c r="F4" s="21" t="s">
        <v>21</v>
      </c>
      <c r="G4" s="22">
        <f>IF((Ertragsschätzung!C11=""),LOOKUP(1,1/(Vollbaumernter=Wahl_der_Erntemaschine_2),Erntezeit_GAZ_3),LOOKUP(1,1/(Vollbaumernter=Wahl_der_Erntemaschine_2),Erntezeit_GAZ_4))</f>
        <v>3.3119999999999998</v>
      </c>
      <c r="H4" s="20" t="s">
        <v>22</v>
      </c>
      <c r="I4" s="20"/>
      <c r="J4" s="20"/>
      <c r="K4" s="20"/>
      <c r="L4" s="20"/>
      <c r="M4" s="20"/>
    </row>
    <row r="5" spans="1:13" ht="12" customHeight="1" thickBot="1" x14ac:dyDescent="0.25">
      <c r="A5" s="1"/>
      <c r="B5" s="23"/>
      <c r="C5" s="24"/>
      <c r="D5" s="25"/>
      <c r="E5" s="2"/>
      <c r="F5" s="21" t="s">
        <v>23</v>
      </c>
      <c r="G5" s="26">
        <f>Ernte!F64</f>
        <v>5.5113749999999992</v>
      </c>
      <c r="H5" s="27"/>
      <c r="I5" s="20"/>
      <c r="J5" s="20"/>
      <c r="K5" s="20"/>
      <c r="L5" s="20"/>
      <c r="M5" s="20"/>
    </row>
    <row r="6" spans="1:13" ht="12" customHeight="1" thickBot="1" x14ac:dyDescent="0.25">
      <c r="A6" s="1"/>
      <c r="B6" s="28" t="s">
        <v>24</v>
      </c>
      <c r="C6" s="29">
        <v>400</v>
      </c>
      <c r="D6" s="5"/>
      <c r="E6" s="2"/>
      <c r="F6" s="30" t="s">
        <v>25</v>
      </c>
      <c r="G6" s="22">
        <f>IF((C51&lt;&gt;""),Transport!K70,LOOKUP(1,1/(Transporteinheiten_2=Wahl_der_Transporteinheiten_3),Dauer_der_Transportfahrt_2))</f>
        <v>28.546798029556651</v>
      </c>
      <c r="H6" s="27"/>
      <c r="I6" s="20"/>
      <c r="J6" s="20"/>
      <c r="K6" s="20"/>
      <c r="L6" s="20"/>
      <c r="M6" s="20"/>
    </row>
    <row r="7" spans="1:13" ht="12" customHeight="1" thickBot="1" x14ac:dyDescent="0.3">
      <c r="A7" s="1"/>
      <c r="B7" s="31"/>
      <c r="C7" s="32"/>
      <c r="D7" s="1"/>
      <c r="E7" s="2"/>
      <c r="F7" s="21"/>
      <c r="G7" s="33"/>
      <c r="I7" s="34"/>
      <c r="J7" s="34"/>
      <c r="K7" s="34"/>
      <c r="L7" s="20"/>
      <c r="M7" s="20"/>
    </row>
    <row r="8" spans="1:13" ht="12" customHeight="1" thickBot="1" x14ac:dyDescent="0.25">
      <c r="A8" s="1"/>
      <c r="B8" s="31" t="s">
        <v>26</v>
      </c>
      <c r="C8" s="35" t="s">
        <v>27</v>
      </c>
      <c r="D8" s="1"/>
      <c r="E8" s="2"/>
      <c r="F8" s="21" t="s">
        <v>28</v>
      </c>
      <c r="G8" s="36" t="s">
        <v>29</v>
      </c>
      <c r="H8" s="20"/>
      <c r="I8" s="34"/>
      <c r="J8" s="34"/>
      <c r="K8" s="34"/>
      <c r="L8" s="20"/>
      <c r="M8" s="20"/>
    </row>
    <row r="9" spans="1:13" ht="12" customHeight="1" thickBot="1" x14ac:dyDescent="0.25">
      <c r="A9" s="1"/>
      <c r="B9" s="31"/>
      <c r="C9" s="37" t="str">
        <f>IF(OR(AND($C$18&gt;15,$C$8="Rutenernter Stemster"),AND($C$18&gt;20,$C$8="BioBaler")),"Die Bäume sind zu dick für diesen Maschinentyp.","")</f>
        <v/>
      </c>
      <c r="D9" s="1"/>
      <c r="E9" s="2"/>
      <c r="F9" s="21" t="s">
        <v>30</v>
      </c>
      <c r="G9" s="38">
        <f>C6</f>
        <v>400</v>
      </c>
      <c r="H9" s="20"/>
      <c r="I9" s="34"/>
      <c r="J9" s="34"/>
      <c r="K9" s="34"/>
      <c r="L9" s="20"/>
      <c r="M9" s="20"/>
    </row>
    <row r="10" spans="1:13" ht="12" customHeight="1" thickBot="1" x14ac:dyDescent="0.25">
      <c r="A10" s="1"/>
      <c r="B10" s="31"/>
      <c r="C10" s="39" t="str">
        <f>IF(OR(AND($C$18&gt;15,$C$8="Rutenernter Stemster"),AND($C$18&gt;20,$C$8="BioBaler")),"Wählen Sie eine andere Maschine.","")</f>
        <v/>
      </c>
      <c r="D10" s="1"/>
      <c r="E10" s="2"/>
      <c r="F10" s="21" t="s">
        <v>31</v>
      </c>
      <c r="G10" s="38">
        <f>IF(C9&lt;&gt;"","Fehler",IF(C12&lt;&gt;"",C12*G4,LOOKUP(1,1/(Vollbaumernter=Wahl_der_Erntemaschine_2),Erntekosten_pro_Stunde_2)*G4))</f>
        <v>662.4</v>
      </c>
      <c r="H10" s="20" t="s">
        <v>22</v>
      </c>
      <c r="I10" s="34"/>
      <c r="J10" s="34"/>
      <c r="K10" s="34"/>
      <c r="L10" s="20"/>
      <c r="M10" s="20"/>
    </row>
    <row r="11" spans="1:13" ht="12" customHeight="1" thickBot="1" x14ac:dyDescent="0.25">
      <c r="A11" s="1"/>
      <c r="B11" s="40" t="s">
        <v>32</v>
      </c>
      <c r="C11" s="39"/>
      <c r="D11" s="1"/>
      <c r="E11" s="2"/>
      <c r="F11" s="21" t="s">
        <v>33</v>
      </c>
      <c r="G11" s="38">
        <f>IF(C41&lt;&gt;"",C41*C23+C36,C38*G5+C36)</f>
        <v>1138.184</v>
      </c>
      <c r="H11" s="41"/>
      <c r="I11" s="34"/>
      <c r="J11" s="34"/>
      <c r="K11" s="34"/>
      <c r="L11" s="20"/>
      <c r="M11" s="20"/>
    </row>
    <row r="12" spans="1:13" ht="12" customHeight="1" thickBot="1" x14ac:dyDescent="0.25">
      <c r="A12" s="1"/>
      <c r="B12" s="40" t="s">
        <v>34</v>
      </c>
      <c r="C12" s="42"/>
      <c r="D12" s="1"/>
      <c r="E12" s="2"/>
      <c r="F12" s="21" t="s">
        <v>35</v>
      </c>
      <c r="G12" s="38">
        <f>C34+IF(C58&lt;&gt;"",C58,IF(C51&lt;&gt;"",Transport!G81,LOOKUP(1,1/(Transporteinheiten_2=Wahl_der_Transporteinheiten_3),Kosten_der_Transporteinheiten_3)))</f>
        <v>661.3649999999999</v>
      </c>
      <c r="H12" s="20"/>
      <c r="I12" s="34"/>
      <c r="J12" s="34"/>
      <c r="K12" s="34"/>
      <c r="L12" s="20"/>
      <c r="M12" s="20"/>
    </row>
    <row r="13" spans="1:13" ht="12" customHeight="1" x14ac:dyDescent="0.25">
      <c r="A13" s="1"/>
      <c r="B13" s="43"/>
      <c r="C13" s="44"/>
      <c r="D13" s="45"/>
      <c r="E13" s="2"/>
      <c r="F13" s="46"/>
      <c r="G13" s="47"/>
      <c r="H13" s="20"/>
      <c r="I13" s="34"/>
      <c r="J13" s="34"/>
      <c r="K13" s="34"/>
      <c r="L13" s="20"/>
      <c r="M13" s="20"/>
    </row>
    <row r="14" spans="1:13" ht="12" customHeight="1" thickBot="1" x14ac:dyDescent="0.3">
      <c r="A14" s="1"/>
      <c r="B14" s="274" t="s">
        <v>36</v>
      </c>
      <c r="C14" s="275"/>
      <c r="D14" s="1"/>
      <c r="E14" s="2"/>
      <c r="F14" s="21" t="s">
        <v>37</v>
      </c>
      <c r="G14" s="47"/>
      <c r="H14" s="48"/>
      <c r="I14" s="20"/>
      <c r="J14" s="20"/>
      <c r="K14" s="20"/>
      <c r="L14" s="20"/>
      <c r="M14" s="20"/>
    </row>
    <row r="15" spans="1:13" ht="12" customHeight="1" thickBot="1" x14ac:dyDescent="0.3">
      <c r="A15" s="1"/>
      <c r="B15" s="276"/>
      <c r="C15" s="276"/>
      <c r="D15" s="1"/>
      <c r="E15" s="2"/>
      <c r="F15" s="21" t="s">
        <v>38</v>
      </c>
      <c r="G15" s="49">
        <f>SUM(G9:G12)</f>
        <v>2861.9489999999996</v>
      </c>
      <c r="H15" s="48"/>
      <c r="I15" s="20"/>
      <c r="J15" s="20"/>
      <c r="K15" s="20"/>
      <c r="L15" s="20"/>
      <c r="M15" s="20"/>
    </row>
    <row r="16" spans="1:13" ht="12" customHeight="1" thickBot="1" x14ac:dyDescent="0.3">
      <c r="A16" s="1"/>
      <c r="B16" s="50"/>
      <c r="C16" s="32"/>
      <c r="D16" s="1"/>
      <c r="E16" s="2"/>
      <c r="F16" s="21" t="s">
        <v>39</v>
      </c>
      <c r="G16" s="51">
        <f>IF(OR(AND(C26,C28&lt;&gt;""),C28&lt;&gt;""),C28*C23,C26*C22)</f>
        <v>3353.3999999999996</v>
      </c>
      <c r="H16" s="48"/>
      <c r="I16" s="20"/>
      <c r="J16" s="20"/>
      <c r="K16" s="20"/>
      <c r="L16" s="20"/>
      <c r="M16" s="20"/>
    </row>
    <row r="17" spans="1:13" ht="12" customHeight="1" thickBot="1" x14ac:dyDescent="0.3">
      <c r="A17" s="1"/>
      <c r="B17" s="31" t="s">
        <v>40</v>
      </c>
      <c r="C17" s="32"/>
      <c r="D17" s="1"/>
      <c r="E17" s="2"/>
      <c r="F17" s="21"/>
      <c r="G17" s="52"/>
      <c r="H17" s="48"/>
      <c r="I17" s="20"/>
      <c r="J17" s="20"/>
      <c r="K17" s="20"/>
      <c r="L17" s="20"/>
      <c r="M17" s="20"/>
    </row>
    <row r="18" spans="1:13" ht="12" customHeight="1" thickBot="1" x14ac:dyDescent="0.25">
      <c r="A18" s="1"/>
      <c r="B18" s="28" t="s">
        <v>41</v>
      </c>
      <c r="C18" s="35">
        <v>13</v>
      </c>
      <c r="D18" s="1"/>
      <c r="E18" s="2"/>
      <c r="F18" s="21" t="s">
        <v>42</v>
      </c>
      <c r="G18" s="47"/>
      <c r="H18" s="20"/>
      <c r="I18" s="20"/>
      <c r="J18" s="228"/>
      <c r="K18" s="228"/>
      <c r="L18" s="228"/>
      <c r="M18" s="20"/>
    </row>
    <row r="19" spans="1:13" ht="12" customHeight="1" thickBot="1" x14ac:dyDescent="0.3">
      <c r="A19" s="1"/>
      <c r="B19" s="50"/>
      <c r="C19" s="53"/>
      <c r="D19" s="1"/>
      <c r="E19" s="2"/>
      <c r="F19" s="21" t="s">
        <v>43</v>
      </c>
      <c r="G19" s="51">
        <f>G16-G15</f>
        <v>491.45100000000002</v>
      </c>
      <c r="H19" s="20"/>
      <c r="J19" s="228"/>
      <c r="K19" s="229" t="s">
        <v>44</v>
      </c>
      <c r="L19" s="229" t="s">
        <v>45</v>
      </c>
      <c r="M19" s="3"/>
    </row>
    <row r="20" spans="1:13" ht="12" customHeight="1" thickBot="1" x14ac:dyDescent="0.3">
      <c r="A20" s="1"/>
      <c r="B20" s="50"/>
      <c r="C20" s="32"/>
      <c r="D20" s="1"/>
      <c r="E20" s="2"/>
      <c r="F20" s="21"/>
      <c r="G20" s="54"/>
      <c r="H20" s="27"/>
      <c r="I20" s="55"/>
      <c r="J20" s="230" t="s">
        <v>45</v>
      </c>
      <c r="K20" s="231"/>
      <c r="L20" s="232">
        <f>G16</f>
        <v>3353.3999999999996</v>
      </c>
      <c r="M20" s="3"/>
    </row>
    <row r="21" spans="1:13" ht="12" customHeight="1" thickBot="1" x14ac:dyDescent="0.3">
      <c r="A21" s="1"/>
      <c r="B21" s="56" t="s">
        <v>46</v>
      </c>
      <c r="C21" s="32"/>
      <c r="D21" s="1"/>
      <c r="E21" s="2"/>
      <c r="F21" s="21" t="s">
        <v>47</v>
      </c>
      <c r="G21" s="57">
        <f>G15/C22</f>
        <v>76.810225442834138</v>
      </c>
      <c r="H21" s="20"/>
      <c r="I21" s="55"/>
      <c r="J21" s="233" t="s">
        <v>48</v>
      </c>
      <c r="K21" s="232">
        <f>G9</f>
        <v>400</v>
      </c>
      <c r="L21" s="231"/>
      <c r="M21" s="3"/>
    </row>
    <row r="22" spans="1:13" ht="12" customHeight="1" thickBot="1" x14ac:dyDescent="0.25">
      <c r="A22" s="1"/>
      <c r="B22" s="58" t="s">
        <v>49</v>
      </c>
      <c r="C22" s="59">
        <f>IF(Ertragsschätzung!C26&lt;&gt;"",Ertragsschätzung!C26,Ertragsschätzung!C22)</f>
        <v>37.26</v>
      </c>
      <c r="D22" s="1"/>
      <c r="E22" s="2"/>
      <c r="F22" s="21" t="s">
        <v>50</v>
      </c>
      <c r="G22" s="60">
        <f>G21/7.1</f>
        <v>10.818341611666781</v>
      </c>
      <c r="H22" s="20"/>
      <c r="I22" s="55"/>
      <c r="J22" s="233" t="s">
        <v>51</v>
      </c>
      <c r="K22" s="232">
        <f>G10</f>
        <v>662.4</v>
      </c>
      <c r="L22" s="229"/>
      <c r="M22" s="55"/>
    </row>
    <row r="23" spans="1:13" ht="12" customHeight="1" thickBot="1" x14ac:dyDescent="0.25">
      <c r="A23" s="1"/>
      <c r="B23" s="58" t="s">
        <v>52</v>
      </c>
      <c r="C23" s="59">
        <f>IF(Ertragsschätzung!C27&lt;&gt;"",Ertragsschätzung!C27,Ertragsschätzung!C23)</f>
        <v>264.54599999999999</v>
      </c>
      <c r="D23" s="15"/>
      <c r="E23" s="2"/>
      <c r="F23" s="21" t="s">
        <v>53</v>
      </c>
      <c r="G23" s="60">
        <f>G21/4.9</f>
        <v>15.675556212823292</v>
      </c>
      <c r="H23" s="20"/>
      <c r="I23" s="55"/>
      <c r="J23" s="233" t="s">
        <v>54</v>
      </c>
      <c r="K23" s="232">
        <f>G11</f>
        <v>1138.184</v>
      </c>
      <c r="L23" s="229"/>
      <c r="M23" s="55"/>
    </row>
    <row r="24" spans="1:13" ht="12" customHeight="1" thickBot="1" x14ac:dyDescent="0.3">
      <c r="A24" s="1"/>
      <c r="B24" s="15"/>
      <c r="C24" s="32"/>
      <c r="D24" s="15"/>
      <c r="E24" s="2"/>
      <c r="F24" s="21" t="s">
        <v>55</v>
      </c>
      <c r="G24" s="57">
        <f>IF(Ertragsschätzung!C11="",G15/Ernte!D10,G15/Ertragsschätzung!C11)</f>
        <v>1728.230072463768</v>
      </c>
      <c r="H24" s="20"/>
      <c r="I24" s="55"/>
      <c r="J24" s="233" t="s">
        <v>56</v>
      </c>
      <c r="K24" s="232">
        <f>G12</f>
        <v>661.3649999999999</v>
      </c>
      <c r="L24" s="229"/>
      <c r="M24" s="55"/>
    </row>
    <row r="25" spans="1:13" ht="12" customHeight="1" thickBot="1" x14ac:dyDescent="0.25">
      <c r="A25" s="1"/>
      <c r="B25" s="56" t="s">
        <v>57</v>
      </c>
      <c r="C25" s="61"/>
      <c r="D25" s="1"/>
      <c r="E25" s="2"/>
      <c r="F25" s="3"/>
      <c r="G25" s="3"/>
      <c r="H25" s="41"/>
      <c r="I25" s="55"/>
      <c r="J25" s="55"/>
      <c r="K25" s="55"/>
      <c r="L25" s="55"/>
      <c r="M25" s="55"/>
    </row>
    <row r="26" spans="1:13" ht="12" customHeight="1" thickBot="1" x14ac:dyDescent="0.25">
      <c r="A26" s="1"/>
      <c r="B26" s="58" t="s">
        <v>58</v>
      </c>
      <c r="C26" s="62">
        <v>90</v>
      </c>
      <c r="D26" s="1"/>
      <c r="E26" s="2"/>
      <c r="F26" s="3"/>
      <c r="G26" s="3"/>
      <c r="H26" s="3"/>
      <c r="I26" s="20"/>
      <c r="J26" s="20"/>
      <c r="K26" s="20"/>
      <c r="L26" s="20"/>
      <c r="M26" s="20"/>
    </row>
    <row r="27" spans="1:13" ht="12" customHeight="1" thickBot="1" x14ac:dyDescent="0.25">
      <c r="A27" s="1"/>
      <c r="B27" s="40" t="s">
        <v>59</v>
      </c>
      <c r="C27" s="63"/>
      <c r="D27" s="1"/>
      <c r="E27" s="2"/>
      <c r="F27" s="3"/>
      <c r="G27" s="3"/>
      <c r="H27" s="3"/>
      <c r="I27" s="20"/>
      <c r="J27" s="20"/>
      <c r="K27" s="20"/>
      <c r="L27" s="20"/>
      <c r="M27" s="20"/>
    </row>
    <row r="28" spans="1:13" ht="12" customHeight="1" thickBot="1" x14ac:dyDescent="0.25">
      <c r="A28" s="1"/>
      <c r="B28" s="64" t="s">
        <v>60</v>
      </c>
      <c r="C28" s="7"/>
      <c r="D28" s="1"/>
      <c r="E28" s="2"/>
      <c r="F28" s="3"/>
      <c r="G28" s="2"/>
      <c r="H28" s="3"/>
      <c r="I28" s="3"/>
      <c r="J28" s="3"/>
      <c r="K28" s="3"/>
      <c r="L28" s="3"/>
      <c r="M28" s="3"/>
    </row>
    <row r="29" spans="1:13" ht="12" customHeight="1" x14ac:dyDescent="0.2">
      <c r="A29" s="1"/>
      <c r="B29" s="65"/>
      <c r="C29" s="65"/>
      <c r="D29" s="65"/>
      <c r="E29" s="2"/>
      <c r="F29" s="3"/>
      <c r="G29" s="2"/>
      <c r="H29" s="3"/>
      <c r="I29" s="3"/>
      <c r="J29" s="3"/>
      <c r="K29" s="3"/>
      <c r="L29" s="3"/>
      <c r="M29" s="3"/>
    </row>
    <row r="30" spans="1:13" ht="12" customHeight="1" x14ac:dyDescent="0.2">
      <c r="A30" s="1"/>
      <c r="B30" s="280" t="s">
        <v>61</v>
      </c>
      <c r="C30" s="281"/>
      <c r="D30" s="1"/>
      <c r="E30" s="2"/>
      <c r="F30" s="3"/>
      <c r="G30" s="2"/>
      <c r="H30" s="3"/>
      <c r="I30" s="3"/>
      <c r="J30" s="3"/>
      <c r="K30" s="3"/>
      <c r="L30" s="3"/>
      <c r="M30" s="3"/>
    </row>
    <row r="31" spans="1:13" ht="12" customHeight="1" x14ac:dyDescent="0.2">
      <c r="A31" s="1"/>
      <c r="B31" s="282"/>
      <c r="C31" s="283"/>
      <c r="D31" s="1"/>
      <c r="E31" s="2"/>
      <c r="F31" s="3"/>
      <c r="G31" s="2"/>
      <c r="H31" s="3"/>
      <c r="I31" s="3"/>
      <c r="J31" s="3"/>
      <c r="K31" s="3"/>
      <c r="L31" s="3"/>
      <c r="M31" s="3"/>
    </row>
    <row r="32" spans="1:13" ht="12" customHeight="1" x14ac:dyDescent="0.2">
      <c r="A32" s="1"/>
      <c r="B32" s="282"/>
      <c r="C32" s="283"/>
      <c r="D32" s="1"/>
      <c r="E32" s="2"/>
      <c r="F32" s="3"/>
      <c r="G32" s="2"/>
      <c r="H32" s="3"/>
      <c r="I32" s="3"/>
      <c r="J32" s="3"/>
      <c r="K32" s="3"/>
      <c r="L32" s="3"/>
      <c r="M32" s="3"/>
    </row>
    <row r="33" spans="1:13" ht="12" customHeight="1" thickBot="1" x14ac:dyDescent="0.25">
      <c r="A33" s="1"/>
      <c r="B33" s="284"/>
      <c r="C33" s="284"/>
      <c r="D33" s="1"/>
      <c r="E33" s="2"/>
      <c r="F33" s="3"/>
      <c r="G33" s="2"/>
      <c r="H33" s="3"/>
      <c r="I33" s="3"/>
      <c r="J33" s="3"/>
      <c r="K33" s="3"/>
      <c r="L33" s="3"/>
      <c r="M33" s="3"/>
    </row>
    <row r="34" spans="1:13" ht="12" customHeight="1" thickBot="1" x14ac:dyDescent="0.25">
      <c r="A34" s="1"/>
      <c r="B34" s="31" t="s">
        <v>62</v>
      </c>
      <c r="C34" s="29"/>
      <c r="D34" s="1"/>
      <c r="E34" s="2"/>
      <c r="F34" s="3"/>
      <c r="G34" s="2"/>
      <c r="H34" s="3"/>
      <c r="I34" s="3"/>
      <c r="J34" s="3"/>
      <c r="K34" s="3"/>
      <c r="L34" s="3"/>
      <c r="M34" s="3"/>
    </row>
    <row r="35" spans="1:13" ht="12" customHeight="1" thickBot="1" x14ac:dyDescent="0.3">
      <c r="A35" s="1"/>
      <c r="B35" s="50"/>
      <c r="C35" s="66"/>
      <c r="D35" s="58"/>
      <c r="E35" s="2"/>
      <c r="F35" s="3"/>
      <c r="G35" s="2"/>
      <c r="H35" s="3"/>
      <c r="I35" s="3"/>
      <c r="J35" s="3"/>
      <c r="K35" s="3"/>
      <c r="L35" s="3"/>
      <c r="M35" s="3"/>
    </row>
    <row r="36" spans="1:13" ht="12" customHeight="1" thickBot="1" x14ac:dyDescent="0.25">
      <c r="A36" s="1"/>
      <c r="B36" s="31" t="s">
        <v>63</v>
      </c>
      <c r="C36" s="29">
        <v>80</v>
      </c>
      <c r="D36" s="1"/>
      <c r="E36" s="2"/>
      <c r="F36" s="3"/>
      <c r="G36" s="2"/>
      <c r="H36" s="3"/>
      <c r="I36" s="3"/>
      <c r="J36" s="3"/>
      <c r="K36" s="3"/>
      <c r="L36" s="3"/>
      <c r="M36" s="3"/>
    </row>
    <row r="37" spans="1:13" ht="12" customHeight="1" thickBot="1" x14ac:dyDescent="0.25">
      <c r="A37" s="1"/>
      <c r="B37" s="31"/>
      <c r="C37" s="63"/>
      <c r="D37" s="1"/>
      <c r="E37" s="2"/>
      <c r="F37" s="3"/>
      <c r="G37" s="2"/>
      <c r="H37" s="3"/>
      <c r="I37" s="3"/>
      <c r="J37" s="3"/>
      <c r="K37" s="3"/>
      <c r="L37" s="3"/>
      <c r="M37" s="3"/>
    </row>
    <row r="38" spans="1:13" ht="12" customHeight="1" thickBot="1" x14ac:dyDescent="0.25">
      <c r="A38" s="1"/>
      <c r="B38" s="31" t="s">
        <v>64</v>
      </c>
      <c r="C38" s="29"/>
      <c r="D38" s="1"/>
      <c r="E38" s="2"/>
      <c r="F38" s="2"/>
      <c r="G38" s="2"/>
      <c r="H38" s="3"/>
      <c r="I38" s="3"/>
      <c r="J38" s="3"/>
      <c r="K38" s="3"/>
      <c r="L38" s="3"/>
      <c r="M38" s="3"/>
    </row>
    <row r="39" spans="1:13" ht="12" customHeight="1" x14ac:dyDescent="0.2">
      <c r="A39" s="1"/>
      <c r="B39" s="31"/>
      <c r="C39" s="67"/>
      <c r="D39" s="1"/>
      <c r="E39" s="2"/>
      <c r="F39" s="2"/>
      <c r="G39" s="2"/>
      <c r="H39" s="3"/>
      <c r="I39" s="3"/>
      <c r="J39" s="3"/>
      <c r="K39" s="3"/>
      <c r="L39" s="3"/>
      <c r="M39" s="3"/>
    </row>
    <row r="40" spans="1:13" ht="12" customHeight="1" thickBot="1" x14ac:dyDescent="0.25">
      <c r="A40" s="1"/>
      <c r="B40" s="68" t="s">
        <v>59</v>
      </c>
      <c r="C40" s="63"/>
      <c r="D40" s="1"/>
      <c r="E40" s="2"/>
      <c r="F40" s="2"/>
      <c r="G40" s="2"/>
      <c r="H40" s="3"/>
      <c r="I40" s="3"/>
      <c r="J40" s="3"/>
      <c r="K40" s="3"/>
      <c r="L40" s="3"/>
      <c r="M40" s="3"/>
    </row>
    <row r="41" spans="1:13" ht="12" customHeight="1" thickBot="1" x14ac:dyDescent="0.25">
      <c r="A41" s="1"/>
      <c r="B41" s="68" t="s">
        <v>65</v>
      </c>
      <c r="C41" s="42">
        <v>4</v>
      </c>
      <c r="D41" s="1"/>
      <c r="E41" s="2"/>
      <c r="F41" s="2"/>
      <c r="G41" s="2"/>
      <c r="H41" s="3"/>
      <c r="I41" s="3"/>
      <c r="J41" s="3"/>
      <c r="K41" s="3"/>
      <c r="L41" s="3"/>
      <c r="M41" s="3"/>
    </row>
    <row r="42" spans="1:13" ht="12" customHeight="1" x14ac:dyDescent="0.2">
      <c r="A42" s="1"/>
      <c r="B42" s="68"/>
      <c r="C42" s="69"/>
      <c r="D42" s="1"/>
      <c r="E42" s="2"/>
      <c r="F42" s="2"/>
      <c r="G42" s="2"/>
      <c r="H42" s="3"/>
      <c r="I42" s="3"/>
      <c r="J42" s="3"/>
      <c r="K42" s="3"/>
      <c r="L42" s="3"/>
      <c r="M42" s="3"/>
    </row>
    <row r="43" spans="1:13" ht="12" customHeight="1" thickBot="1" x14ac:dyDescent="0.25">
      <c r="A43" s="1"/>
      <c r="B43" s="31"/>
      <c r="C43" s="15"/>
      <c r="D43" s="1"/>
      <c r="E43" s="2"/>
      <c r="F43" s="2"/>
      <c r="G43" s="2"/>
      <c r="H43" s="3"/>
      <c r="I43" s="3"/>
      <c r="J43" s="3"/>
      <c r="K43" s="3"/>
      <c r="L43" s="3"/>
      <c r="M43" s="3"/>
    </row>
    <row r="44" spans="1:13" ht="12" customHeight="1" thickBot="1" x14ac:dyDescent="0.25">
      <c r="A44" s="1"/>
      <c r="B44" s="31" t="s">
        <v>66</v>
      </c>
      <c r="C44" s="257" t="s">
        <v>313</v>
      </c>
      <c r="D44" s="1"/>
      <c r="E44" s="2"/>
      <c r="F44" s="2"/>
      <c r="G44" s="2"/>
      <c r="H44" s="3"/>
      <c r="I44" s="3"/>
      <c r="J44" s="3"/>
      <c r="K44" s="3"/>
      <c r="L44" s="3"/>
      <c r="M44" s="3"/>
    </row>
    <row r="45" spans="1:13" ht="12" customHeight="1" x14ac:dyDescent="0.2">
      <c r="A45" s="1"/>
      <c r="B45" s="31"/>
      <c r="C45" s="63"/>
      <c r="D45" s="1"/>
      <c r="E45" s="2"/>
      <c r="F45" s="2"/>
      <c r="G45" s="2"/>
      <c r="H45" s="3"/>
      <c r="I45" s="3"/>
      <c r="J45" s="3"/>
      <c r="K45" s="3"/>
      <c r="L45" s="3"/>
      <c r="M45" s="3"/>
    </row>
    <row r="46" spans="1:13" ht="12" customHeight="1" thickBot="1" x14ac:dyDescent="0.3">
      <c r="A46" s="1"/>
      <c r="B46" s="70" t="s">
        <v>67</v>
      </c>
      <c r="C46" s="63"/>
      <c r="D46" s="50"/>
      <c r="E46" s="2"/>
      <c r="F46" s="2"/>
      <c r="G46" s="2"/>
      <c r="H46" s="3"/>
      <c r="I46" s="3"/>
      <c r="J46" s="3"/>
      <c r="K46" s="3"/>
      <c r="L46" s="3"/>
      <c r="M46" s="3"/>
    </row>
    <row r="47" spans="1:13" ht="12" customHeight="1" thickBot="1" x14ac:dyDescent="0.3">
      <c r="A47" s="1"/>
      <c r="B47" s="31" t="s">
        <v>68</v>
      </c>
      <c r="C47" s="29">
        <v>1</v>
      </c>
      <c r="D47" s="50"/>
      <c r="E47" s="2"/>
      <c r="F47" s="2"/>
      <c r="G47" s="2"/>
      <c r="H47" s="3"/>
      <c r="I47" s="3"/>
      <c r="J47" s="3"/>
      <c r="K47" s="3"/>
      <c r="L47" s="3"/>
      <c r="M47" s="3"/>
    </row>
    <row r="48" spans="1:13" ht="12" customHeight="1" thickBot="1" x14ac:dyDescent="0.25">
      <c r="A48" s="1"/>
      <c r="B48" s="31" t="s">
        <v>69</v>
      </c>
      <c r="C48" s="29">
        <v>5</v>
      </c>
      <c r="D48" s="1"/>
      <c r="E48" s="2"/>
      <c r="F48" s="2"/>
      <c r="G48" s="2"/>
      <c r="H48" s="3"/>
      <c r="I48" s="3"/>
      <c r="J48" s="3"/>
      <c r="K48" s="3"/>
      <c r="L48" s="3"/>
      <c r="M48" s="3"/>
    </row>
    <row r="49" spans="1:13" ht="12" customHeight="1" x14ac:dyDescent="0.2">
      <c r="A49" s="1"/>
      <c r="B49" s="31"/>
      <c r="C49" s="63"/>
      <c r="D49" s="1"/>
      <c r="E49" s="2"/>
      <c r="F49" s="2"/>
      <c r="G49" s="2"/>
      <c r="H49" s="3"/>
      <c r="I49" s="3"/>
      <c r="J49" s="3"/>
      <c r="K49" s="3"/>
      <c r="L49" s="3"/>
      <c r="M49" s="3"/>
    </row>
    <row r="50" spans="1:13" ht="12" customHeight="1" thickBot="1" x14ac:dyDescent="0.25">
      <c r="A50" s="1"/>
      <c r="B50" s="40" t="s">
        <v>32</v>
      </c>
      <c r="C50" s="61"/>
      <c r="D50" s="25"/>
      <c r="E50" s="2"/>
      <c r="F50" s="2"/>
      <c r="G50" s="2"/>
      <c r="H50" s="3"/>
      <c r="I50" s="3"/>
      <c r="J50" s="3"/>
      <c r="K50" s="3"/>
      <c r="L50" s="3"/>
      <c r="M50" s="3"/>
    </row>
    <row r="51" spans="1:13" ht="12" customHeight="1" thickBot="1" x14ac:dyDescent="0.25">
      <c r="A51" s="1"/>
      <c r="B51" s="40" t="s">
        <v>70</v>
      </c>
      <c r="C51" s="71"/>
      <c r="D51" s="25"/>
      <c r="E51" s="2"/>
      <c r="F51" s="13"/>
      <c r="G51" s="2"/>
      <c r="H51" s="3"/>
      <c r="I51" s="3"/>
      <c r="J51" s="3"/>
      <c r="K51" s="3"/>
      <c r="L51" s="3"/>
      <c r="M51" s="3"/>
    </row>
    <row r="52" spans="1:13" ht="12" customHeight="1" x14ac:dyDescent="0.2">
      <c r="A52" s="1"/>
      <c r="B52" s="40"/>
      <c r="C52" s="63"/>
      <c r="D52" s="25"/>
      <c r="E52" s="2"/>
      <c r="F52" s="2"/>
      <c r="G52" s="2"/>
      <c r="H52" s="3"/>
      <c r="I52" s="3"/>
      <c r="J52" s="3"/>
      <c r="K52" s="3"/>
      <c r="L52" s="3"/>
      <c r="M52" s="3"/>
    </row>
    <row r="53" spans="1:13" ht="12" customHeight="1" thickBot="1" x14ac:dyDescent="0.25">
      <c r="A53" s="1"/>
      <c r="B53" s="31" t="s">
        <v>71</v>
      </c>
      <c r="C53" s="53"/>
      <c r="D53" s="1"/>
      <c r="E53" s="2"/>
      <c r="F53" s="2"/>
      <c r="G53" s="2"/>
      <c r="H53" s="3"/>
      <c r="I53" s="3"/>
      <c r="J53" s="3"/>
      <c r="K53" s="3"/>
      <c r="L53" s="3"/>
      <c r="M53" s="3"/>
    </row>
    <row r="54" spans="1:13" ht="12" customHeight="1" thickBot="1" x14ac:dyDescent="0.25">
      <c r="A54" s="1"/>
      <c r="B54" s="31" t="s">
        <v>72</v>
      </c>
      <c r="C54" s="59">
        <f>IF(AND(C47="",C48="",C51=""),"",IF(C51&lt;&gt;"",Transport!Q70,LOOKUP(1,1/(Transporteinheiten_2=Wahl_der_Transporteinheiten_3),Anzahl_Transporteinheiten_2)))</f>
        <v>3</v>
      </c>
      <c r="D54" s="1"/>
      <c r="E54" s="2"/>
      <c r="F54" s="2"/>
      <c r="G54" s="2"/>
      <c r="H54" s="3"/>
      <c r="I54" s="3"/>
      <c r="J54" s="3"/>
      <c r="K54" s="3"/>
      <c r="L54" s="3"/>
      <c r="M54" s="3"/>
    </row>
    <row r="55" spans="1:13" ht="12" customHeight="1" x14ac:dyDescent="0.25">
      <c r="A55" s="1"/>
      <c r="B55" s="50"/>
      <c r="C55" s="32"/>
      <c r="D55" s="1"/>
      <c r="E55" s="2"/>
      <c r="F55" s="2"/>
      <c r="G55" s="2"/>
      <c r="H55" s="3"/>
      <c r="I55" s="3"/>
      <c r="J55" s="3"/>
      <c r="K55" s="3"/>
      <c r="L55" s="3"/>
      <c r="M55" s="3"/>
    </row>
    <row r="56" spans="1:13" ht="12" customHeight="1" x14ac:dyDescent="0.2">
      <c r="A56" s="1"/>
      <c r="B56" s="40" t="s">
        <v>32</v>
      </c>
      <c r="C56" s="37"/>
      <c r="D56" s="72"/>
      <c r="E56" s="2"/>
      <c r="F56" s="2"/>
      <c r="G56" s="2"/>
      <c r="H56" s="3"/>
      <c r="I56" s="3"/>
      <c r="J56" s="3"/>
      <c r="K56" s="3"/>
      <c r="L56" s="3"/>
      <c r="M56" s="3"/>
    </row>
    <row r="57" spans="1:13" ht="12" customHeight="1" thickBot="1" x14ac:dyDescent="0.3">
      <c r="A57" s="1"/>
      <c r="B57" s="73" t="s">
        <v>73</v>
      </c>
      <c r="C57" s="37"/>
      <c r="D57" s="74"/>
      <c r="E57"/>
      <c r="F57" s="2"/>
      <c r="G57" s="2"/>
      <c r="H57" s="3"/>
      <c r="I57" s="3"/>
      <c r="J57" s="3"/>
      <c r="K57" s="3"/>
      <c r="L57" s="3"/>
      <c r="M57" s="3"/>
    </row>
    <row r="58" spans="1:13" ht="12" customHeight="1" thickBot="1" x14ac:dyDescent="0.25">
      <c r="A58" s="1"/>
      <c r="B58" s="73" t="s">
        <v>74</v>
      </c>
      <c r="C58" s="7"/>
      <c r="D58" s="19"/>
      <c r="E58" s="2"/>
      <c r="F58" s="2"/>
      <c r="G58" s="2"/>
      <c r="H58" s="3"/>
      <c r="I58" s="3"/>
      <c r="J58" s="3"/>
      <c r="K58" s="3"/>
      <c r="L58" s="3"/>
      <c r="M58" s="3"/>
    </row>
    <row r="59" spans="1:13" ht="12" customHeight="1" x14ac:dyDescent="0.2">
      <c r="A59" s="1"/>
      <c r="B59" s="73"/>
      <c r="C59" s="63"/>
      <c r="D59" s="19"/>
      <c r="E59" s="2"/>
      <c r="F59" s="2"/>
      <c r="G59" s="2"/>
      <c r="H59" s="3"/>
      <c r="I59" s="3"/>
      <c r="J59" s="3"/>
      <c r="K59" s="3"/>
      <c r="L59" s="3"/>
      <c r="M59" s="3"/>
    </row>
    <row r="60" spans="1:13" ht="12" customHeight="1" x14ac:dyDescent="0.25">
      <c r="A60" s="1"/>
      <c r="B60" s="50"/>
      <c r="C60" s="66"/>
      <c r="D60" s="1"/>
      <c r="E60" s="2"/>
      <c r="F60" s="2"/>
      <c r="G60" s="2"/>
      <c r="H60" s="3"/>
      <c r="I60" s="3"/>
      <c r="J60" s="3"/>
      <c r="K60" s="3"/>
      <c r="L60" s="3"/>
      <c r="M60" s="3"/>
    </row>
    <row r="61" spans="1:13" ht="12" customHeight="1" x14ac:dyDescent="0.2">
      <c r="A61" s="1"/>
      <c r="B61" s="1"/>
      <c r="C61" s="1"/>
      <c r="D61" s="1"/>
      <c r="E61" s="2"/>
      <c r="F61" s="2"/>
      <c r="G61" s="2"/>
      <c r="H61" s="3"/>
      <c r="I61" s="3"/>
      <c r="J61" s="3"/>
      <c r="K61" s="3"/>
      <c r="L61" s="3"/>
      <c r="M61" s="3"/>
    </row>
    <row r="62" spans="1:13" ht="12" customHeight="1" x14ac:dyDescent="0.2">
      <c r="A62" s="2"/>
      <c r="B62" s="3"/>
      <c r="C62" s="3"/>
      <c r="D62" s="3"/>
      <c r="E62" s="2"/>
      <c r="F62" s="2"/>
      <c r="G62" s="2"/>
      <c r="H62" s="3"/>
      <c r="I62" s="3"/>
      <c r="J62" s="3"/>
      <c r="K62" s="3"/>
      <c r="L62" s="3"/>
      <c r="M62" s="3"/>
    </row>
    <row r="63" spans="1:13" ht="12" customHeight="1" x14ac:dyDescent="0.2">
      <c r="A63" s="3"/>
      <c r="B63" s="3"/>
      <c r="C63" s="3"/>
      <c r="D63" s="3"/>
      <c r="E63" s="2"/>
      <c r="F63" s="2"/>
      <c r="G63" s="2"/>
      <c r="H63" s="3"/>
      <c r="I63" s="3"/>
      <c r="J63" s="3"/>
      <c r="K63" s="3"/>
      <c r="L63" s="3"/>
      <c r="M63" s="3"/>
    </row>
    <row r="64" spans="1:13" ht="12" customHeight="1" x14ac:dyDescent="0.2">
      <c r="A64" s="3"/>
      <c r="B64" s="3"/>
      <c r="C64" s="3"/>
      <c r="D64" s="3"/>
      <c r="E64" s="3"/>
      <c r="F64" s="3"/>
      <c r="G64" s="3"/>
      <c r="H64" s="3"/>
      <c r="I64" s="3"/>
      <c r="J64" s="3"/>
      <c r="K64" s="3"/>
      <c r="L64" s="3"/>
      <c r="M64" s="3"/>
    </row>
    <row r="65" spans="1:13" ht="12" customHeight="1" x14ac:dyDescent="0.2">
      <c r="A65" s="3"/>
      <c r="B65" s="3"/>
      <c r="C65" s="3"/>
      <c r="D65" s="3"/>
      <c r="E65" s="3"/>
      <c r="F65" s="3"/>
      <c r="G65" s="3"/>
      <c r="H65" s="3"/>
      <c r="I65" s="3"/>
      <c r="J65" s="3"/>
      <c r="K65" s="3"/>
      <c r="L65" s="3"/>
      <c r="M65" s="3"/>
    </row>
    <row r="66" spans="1:13" ht="12" customHeight="1" x14ac:dyDescent="0.2">
      <c r="A66" s="3"/>
      <c r="B66" s="3"/>
      <c r="C66" s="3"/>
      <c r="D66" s="3"/>
      <c r="E66" s="3"/>
      <c r="F66" s="3"/>
      <c r="G66" s="3"/>
      <c r="H66" s="3"/>
      <c r="I66" s="3"/>
      <c r="J66" s="3"/>
      <c r="K66" s="3"/>
      <c r="L66" s="3"/>
      <c r="M66" s="3"/>
    </row>
    <row r="67" spans="1:13" ht="12" customHeight="1" x14ac:dyDescent="0.2">
      <c r="A67" s="3"/>
      <c r="B67" s="3"/>
      <c r="C67" s="3"/>
      <c r="D67" s="3"/>
      <c r="E67" s="3"/>
      <c r="F67" s="3"/>
      <c r="G67" s="3"/>
      <c r="H67" s="3"/>
      <c r="I67" s="3"/>
      <c r="J67" s="3"/>
      <c r="K67" s="3"/>
      <c r="L67" s="3"/>
      <c r="M67" s="3"/>
    </row>
    <row r="68" spans="1:13" ht="12" customHeight="1" x14ac:dyDescent="0.2">
      <c r="A68" s="3"/>
      <c r="B68" s="3"/>
      <c r="C68" s="3"/>
      <c r="D68" s="3"/>
      <c r="E68" s="3"/>
      <c r="F68" s="3"/>
      <c r="G68" s="3"/>
      <c r="H68" s="3"/>
      <c r="I68" s="3"/>
      <c r="J68" s="3"/>
      <c r="K68" s="3"/>
      <c r="L68" s="3"/>
      <c r="M68" s="3"/>
    </row>
    <row r="69" spans="1:13" ht="12" customHeight="1" x14ac:dyDescent="0.2">
      <c r="A69" s="3"/>
      <c r="B69" s="3"/>
      <c r="C69" s="3"/>
      <c r="D69" s="3"/>
      <c r="E69" s="3"/>
      <c r="F69" s="3"/>
      <c r="G69" s="3"/>
      <c r="H69" s="3"/>
      <c r="I69" s="3"/>
      <c r="J69" s="3"/>
      <c r="K69" s="3"/>
      <c r="L69" s="3"/>
      <c r="M69" s="3"/>
    </row>
    <row r="70" spans="1:13" ht="12" customHeight="1" x14ac:dyDescent="0.2">
      <c r="A70" s="3"/>
      <c r="B70" s="3"/>
      <c r="C70" s="3"/>
      <c r="D70" s="3"/>
      <c r="E70" s="3"/>
      <c r="F70" s="3"/>
      <c r="G70" s="3"/>
      <c r="H70" s="3"/>
      <c r="I70" s="3"/>
      <c r="J70" s="3"/>
      <c r="K70" s="3"/>
      <c r="L70" s="3"/>
      <c r="M70" s="3"/>
    </row>
    <row r="71" spans="1:13" ht="12" customHeight="1" x14ac:dyDescent="0.2">
      <c r="A71" s="3"/>
      <c r="B71" s="3"/>
      <c r="C71" s="3"/>
      <c r="D71" s="3"/>
      <c r="E71" s="3"/>
      <c r="F71" s="3"/>
      <c r="G71" s="3"/>
      <c r="H71" s="3"/>
      <c r="I71" s="3"/>
      <c r="J71" s="3"/>
      <c r="K71" s="3"/>
      <c r="L71" s="3"/>
      <c r="M71" s="3"/>
    </row>
    <row r="72" spans="1:13" x14ac:dyDescent="0.2">
      <c r="A72" s="3"/>
      <c r="B72" s="3"/>
      <c r="C72" s="3"/>
      <c r="D72" s="3"/>
      <c r="E72" s="3"/>
      <c r="F72" s="3"/>
      <c r="G72" s="3"/>
      <c r="H72" s="3"/>
      <c r="I72" s="3"/>
      <c r="J72" s="3"/>
      <c r="K72" s="3"/>
      <c r="L72" s="3"/>
      <c r="M72" s="3"/>
    </row>
    <row r="73" spans="1:13" x14ac:dyDescent="0.2">
      <c r="A73" s="3"/>
      <c r="B73" s="3"/>
      <c r="C73" s="3"/>
      <c r="D73" s="3"/>
      <c r="E73" s="3"/>
      <c r="F73" s="3"/>
      <c r="G73" s="3"/>
      <c r="H73" s="3"/>
      <c r="I73" s="3"/>
      <c r="J73" s="3"/>
      <c r="K73" s="3"/>
      <c r="L73" s="3"/>
      <c r="M73" s="3"/>
    </row>
    <row r="74" spans="1:13" x14ac:dyDescent="0.2">
      <c r="A74" s="3"/>
      <c r="B74" s="3"/>
      <c r="C74" s="3"/>
      <c r="D74" s="3"/>
      <c r="E74" s="3"/>
      <c r="F74" s="3"/>
      <c r="G74" s="3"/>
      <c r="H74" s="3"/>
      <c r="I74" s="3"/>
      <c r="J74" s="3"/>
      <c r="K74" s="3"/>
      <c r="L74" s="3"/>
      <c r="M74" s="3"/>
    </row>
    <row r="75" spans="1:13" x14ac:dyDescent="0.2">
      <c r="A75" s="3"/>
      <c r="B75" s="3"/>
      <c r="C75" s="3"/>
      <c r="D75" s="3"/>
      <c r="E75" s="3"/>
      <c r="F75" s="3"/>
      <c r="G75" s="3"/>
      <c r="H75" s="3"/>
      <c r="I75" s="3"/>
      <c r="J75" s="3"/>
      <c r="K75" s="3"/>
      <c r="L75" s="3"/>
      <c r="M75" s="3"/>
    </row>
    <row r="76" spans="1:13" x14ac:dyDescent="0.2">
      <c r="A76" s="3"/>
      <c r="B76" s="3"/>
      <c r="C76" s="3"/>
      <c r="D76" s="3"/>
      <c r="E76" s="3"/>
      <c r="F76" s="3"/>
      <c r="G76" s="3"/>
      <c r="H76" s="3"/>
      <c r="I76" s="3"/>
      <c r="J76" s="3"/>
      <c r="K76" s="3"/>
      <c r="L76" s="3"/>
      <c r="M76" s="3"/>
    </row>
    <row r="77" spans="1:13" x14ac:dyDescent="0.2">
      <c r="A77" s="3"/>
      <c r="B77" s="3"/>
      <c r="C77" s="3"/>
      <c r="D77" s="3"/>
      <c r="E77" s="3"/>
      <c r="F77" s="3"/>
      <c r="G77" s="3"/>
      <c r="H77" s="3"/>
      <c r="I77" s="3"/>
      <c r="J77" s="3"/>
      <c r="K77" s="3"/>
      <c r="L77" s="3"/>
      <c r="M77" s="3"/>
    </row>
    <row r="78" spans="1:13" x14ac:dyDescent="0.2">
      <c r="A78" s="3"/>
      <c r="B78" s="3"/>
      <c r="C78" s="3"/>
      <c r="D78" s="3"/>
      <c r="E78" s="3"/>
      <c r="F78" s="3"/>
      <c r="G78" s="3"/>
      <c r="H78" s="3"/>
      <c r="I78" s="3"/>
      <c r="J78" s="3"/>
      <c r="K78" s="3"/>
      <c r="L78" s="3"/>
      <c r="M78" s="3"/>
    </row>
    <row r="79" spans="1:13" x14ac:dyDescent="0.2">
      <c r="A79" s="3"/>
      <c r="B79" s="3"/>
      <c r="C79" s="3"/>
      <c r="D79" s="3"/>
      <c r="E79" s="3"/>
      <c r="F79" s="3"/>
      <c r="G79" s="3"/>
      <c r="H79" s="3"/>
      <c r="I79" s="3"/>
      <c r="J79" s="3"/>
      <c r="K79" s="3"/>
      <c r="L79" s="3"/>
      <c r="M79" s="3"/>
    </row>
    <row r="80" spans="1:13" x14ac:dyDescent="0.2">
      <c r="A80" s="3"/>
      <c r="B80" s="3"/>
      <c r="C80" s="3"/>
      <c r="D80" s="3"/>
      <c r="E80" s="3"/>
      <c r="F80" s="3"/>
      <c r="G80" s="3"/>
      <c r="H80" s="3"/>
      <c r="I80" s="3"/>
      <c r="J80" s="3"/>
      <c r="K80" s="3"/>
      <c r="L80" s="3"/>
      <c r="M80" s="3"/>
    </row>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row r="426" s="3" customFormat="1" x14ac:dyDescent="0.2"/>
    <row r="427" s="3" customFormat="1" x14ac:dyDescent="0.2"/>
    <row r="428" s="3" customFormat="1" x14ac:dyDescent="0.2"/>
    <row r="429" s="3" customFormat="1" x14ac:dyDescent="0.2"/>
    <row r="430" s="3" customFormat="1" x14ac:dyDescent="0.2"/>
    <row r="431" s="3" customFormat="1" x14ac:dyDescent="0.2"/>
    <row r="432" s="3" customFormat="1" x14ac:dyDescent="0.2"/>
    <row r="433" s="3" customFormat="1" x14ac:dyDescent="0.2"/>
    <row r="434" s="3" customFormat="1" x14ac:dyDescent="0.2"/>
    <row r="435" s="3" customFormat="1" x14ac:dyDescent="0.2"/>
    <row r="436" s="3" customFormat="1" x14ac:dyDescent="0.2"/>
    <row r="437" s="3" customFormat="1" x14ac:dyDescent="0.2"/>
    <row r="438" s="3" customFormat="1" x14ac:dyDescent="0.2"/>
    <row r="439" s="3" customFormat="1" x14ac:dyDescent="0.2"/>
    <row r="440" s="3" customFormat="1" x14ac:dyDescent="0.2"/>
    <row r="441" s="3" customFormat="1" x14ac:dyDescent="0.2"/>
    <row r="442" s="3" customFormat="1" x14ac:dyDescent="0.2"/>
    <row r="443" s="3" customFormat="1" x14ac:dyDescent="0.2"/>
    <row r="444" s="3" customFormat="1" x14ac:dyDescent="0.2"/>
    <row r="445" s="3" customFormat="1" x14ac:dyDescent="0.2"/>
    <row r="446" s="3" customFormat="1" x14ac:dyDescent="0.2"/>
    <row r="447" s="3" customFormat="1" x14ac:dyDescent="0.2"/>
    <row r="448" s="3" customFormat="1" x14ac:dyDescent="0.2"/>
    <row r="449" s="3" customFormat="1" x14ac:dyDescent="0.2"/>
    <row r="450" s="3" customFormat="1" x14ac:dyDescent="0.2"/>
    <row r="451" s="3" customFormat="1" x14ac:dyDescent="0.2"/>
    <row r="452" s="3" customFormat="1" x14ac:dyDescent="0.2"/>
    <row r="453" s="3" customFormat="1" x14ac:dyDescent="0.2"/>
    <row r="454" s="3" customFormat="1" x14ac:dyDescent="0.2"/>
    <row r="455" s="3" customFormat="1" x14ac:dyDescent="0.2"/>
    <row r="456" s="3" customFormat="1" x14ac:dyDescent="0.2"/>
    <row r="457" s="3" customFormat="1" x14ac:dyDescent="0.2"/>
    <row r="458" s="3" customFormat="1" x14ac:dyDescent="0.2"/>
    <row r="459" s="3" customFormat="1" x14ac:dyDescent="0.2"/>
    <row r="460" s="3" customFormat="1" x14ac:dyDescent="0.2"/>
    <row r="461" s="3" customFormat="1" x14ac:dyDescent="0.2"/>
    <row r="462" s="3" customFormat="1" x14ac:dyDescent="0.2"/>
    <row r="463" s="3" customFormat="1" x14ac:dyDescent="0.2"/>
    <row r="464" s="3" customFormat="1" x14ac:dyDescent="0.2"/>
    <row r="465" s="3" customFormat="1" x14ac:dyDescent="0.2"/>
    <row r="466" s="3" customFormat="1" x14ac:dyDescent="0.2"/>
    <row r="467" s="3" customFormat="1" x14ac:dyDescent="0.2"/>
    <row r="468" s="3" customFormat="1" x14ac:dyDescent="0.2"/>
    <row r="469" s="3" customFormat="1" x14ac:dyDescent="0.2"/>
    <row r="470" s="3" customFormat="1" x14ac:dyDescent="0.2"/>
    <row r="471" s="3" customFormat="1" x14ac:dyDescent="0.2"/>
    <row r="472" s="3" customFormat="1" x14ac:dyDescent="0.2"/>
    <row r="473" s="3" customFormat="1" x14ac:dyDescent="0.2"/>
    <row r="474" s="3" customFormat="1" x14ac:dyDescent="0.2"/>
    <row r="475" s="3" customFormat="1" x14ac:dyDescent="0.2"/>
    <row r="476" s="3" customFormat="1" x14ac:dyDescent="0.2"/>
    <row r="477" s="3" customFormat="1" x14ac:dyDescent="0.2"/>
    <row r="478" s="3" customFormat="1" x14ac:dyDescent="0.2"/>
    <row r="479" s="3" customFormat="1" x14ac:dyDescent="0.2"/>
    <row r="480" s="3" customFormat="1" x14ac:dyDescent="0.2"/>
    <row r="481" s="3" customFormat="1" x14ac:dyDescent="0.2"/>
    <row r="482" s="3" customFormat="1" x14ac:dyDescent="0.2"/>
    <row r="483" s="3" customFormat="1" x14ac:dyDescent="0.2"/>
    <row r="484" s="3" customFormat="1" x14ac:dyDescent="0.2"/>
    <row r="485" s="3" customFormat="1" x14ac:dyDescent="0.2"/>
    <row r="486" s="3" customFormat="1" x14ac:dyDescent="0.2"/>
    <row r="487" s="3" customFormat="1" x14ac:dyDescent="0.2"/>
    <row r="488" s="3" customFormat="1" x14ac:dyDescent="0.2"/>
    <row r="489" s="3" customFormat="1" x14ac:dyDescent="0.2"/>
    <row r="490" s="3" customFormat="1" x14ac:dyDescent="0.2"/>
    <row r="491" s="3" customFormat="1" x14ac:dyDescent="0.2"/>
    <row r="492" s="3" customFormat="1" x14ac:dyDescent="0.2"/>
    <row r="493" s="3" customFormat="1" x14ac:dyDescent="0.2"/>
    <row r="494" s="3" customFormat="1" x14ac:dyDescent="0.2"/>
    <row r="495" s="3" customFormat="1" x14ac:dyDescent="0.2"/>
    <row r="496" s="3" customFormat="1" x14ac:dyDescent="0.2"/>
    <row r="497" s="3" customFormat="1" x14ac:dyDescent="0.2"/>
    <row r="498" s="3" customFormat="1" x14ac:dyDescent="0.2"/>
    <row r="499" s="3" customFormat="1" x14ac:dyDescent="0.2"/>
    <row r="500" s="3" customFormat="1" x14ac:dyDescent="0.2"/>
    <row r="501" s="3" customFormat="1" x14ac:dyDescent="0.2"/>
    <row r="502" s="3" customFormat="1" x14ac:dyDescent="0.2"/>
    <row r="503" s="3" customFormat="1" x14ac:dyDescent="0.2"/>
    <row r="504" s="3" customFormat="1" x14ac:dyDescent="0.2"/>
    <row r="505" s="3" customFormat="1" x14ac:dyDescent="0.2"/>
    <row r="506" s="3" customFormat="1" x14ac:dyDescent="0.2"/>
    <row r="507" s="3" customFormat="1" x14ac:dyDescent="0.2"/>
    <row r="508" s="3" customFormat="1" x14ac:dyDescent="0.2"/>
    <row r="509" s="3" customFormat="1" x14ac:dyDescent="0.2"/>
    <row r="510" s="3" customFormat="1" x14ac:dyDescent="0.2"/>
    <row r="511" s="3" customFormat="1" x14ac:dyDescent="0.2"/>
    <row r="512" s="3" customFormat="1" x14ac:dyDescent="0.2"/>
    <row r="513" s="3" customFormat="1" x14ac:dyDescent="0.2"/>
    <row r="514" s="3" customFormat="1" x14ac:dyDescent="0.2"/>
    <row r="515" s="3" customFormat="1" x14ac:dyDescent="0.2"/>
    <row r="516" s="3" customFormat="1" x14ac:dyDescent="0.2"/>
    <row r="517" s="3" customFormat="1" x14ac:dyDescent="0.2"/>
    <row r="518" s="3" customFormat="1" x14ac:dyDescent="0.2"/>
    <row r="519" s="3" customFormat="1" x14ac:dyDescent="0.2"/>
    <row r="520" s="3" customFormat="1" x14ac:dyDescent="0.2"/>
    <row r="521" s="3" customFormat="1" x14ac:dyDescent="0.2"/>
    <row r="522" s="3" customFormat="1" x14ac:dyDescent="0.2"/>
    <row r="523" s="3" customFormat="1" x14ac:dyDescent="0.2"/>
    <row r="524" s="3" customFormat="1" x14ac:dyDescent="0.2"/>
    <row r="525" s="3" customFormat="1" x14ac:dyDescent="0.2"/>
    <row r="526" s="3" customFormat="1" x14ac:dyDescent="0.2"/>
    <row r="527" s="3" customFormat="1" x14ac:dyDescent="0.2"/>
    <row r="528" s="3" customFormat="1" x14ac:dyDescent="0.2"/>
    <row r="529" s="3" customFormat="1" x14ac:dyDescent="0.2"/>
    <row r="530" s="3" customFormat="1" x14ac:dyDescent="0.2"/>
    <row r="531" s="3" customFormat="1" x14ac:dyDescent="0.2"/>
    <row r="532" s="3" customFormat="1" x14ac:dyDescent="0.2"/>
    <row r="533" s="3" customFormat="1" x14ac:dyDescent="0.2"/>
    <row r="534" s="3" customFormat="1" x14ac:dyDescent="0.2"/>
    <row r="535" s="3" customFormat="1" x14ac:dyDescent="0.2"/>
    <row r="536" s="3" customFormat="1" x14ac:dyDescent="0.2"/>
    <row r="537" s="3" customFormat="1" x14ac:dyDescent="0.2"/>
    <row r="538" s="3" customFormat="1" x14ac:dyDescent="0.2"/>
    <row r="539" s="3" customFormat="1" x14ac:dyDescent="0.2"/>
    <row r="540" s="3" customFormat="1" x14ac:dyDescent="0.2"/>
    <row r="541" s="3" customFormat="1" x14ac:dyDescent="0.2"/>
    <row r="542" s="3" customFormat="1" x14ac:dyDescent="0.2"/>
    <row r="543" s="3" customFormat="1" x14ac:dyDescent="0.2"/>
    <row r="544" s="3" customFormat="1" x14ac:dyDescent="0.2"/>
    <row r="545" s="3" customFormat="1" x14ac:dyDescent="0.2"/>
    <row r="546" s="3" customFormat="1" x14ac:dyDescent="0.2"/>
    <row r="547" s="3" customFormat="1" x14ac:dyDescent="0.2"/>
    <row r="548" s="3" customFormat="1" x14ac:dyDescent="0.2"/>
    <row r="549" s="3" customFormat="1" x14ac:dyDescent="0.2"/>
    <row r="550" s="3" customFormat="1" x14ac:dyDescent="0.2"/>
    <row r="551" s="3" customFormat="1" x14ac:dyDescent="0.2"/>
    <row r="552" s="3" customFormat="1" x14ac:dyDescent="0.2"/>
    <row r="553" s="3" customFormat="1" x14ac:dyDescent="0.2"/>
    <row r="554" s="3" customFormat="1" x14ac:dyDescent="0.2"/>
    <row r="555" s="3" customFormat="1" x14ac:dyDescent="0.2"/>
    <row r="556" s="3" customFormat="1" x14ac:dyDescent="0.2"/>
    <row r="557" s="3" customFormat="1" x14ac:dyDescent="0.2"/>
    <row r="558" s="3" customFormat="1" x14ac:dyDescent="0.2"/>
    <row r="559" s="3" customFormat="1" x14ac:dyDescent="0.2"/>
    <row r="560" s="3" customFormat="1" x14ac:dyDescent="0.2"/>
    <row r="561" s="3" customFormat="1" x14ac:dyDescent="0.2"/>
    <row r="562" s="3" customFormat="1" x14ac:dyDescent="0.2"/>
    <row r="563" s="3" customFormat="1" x14ac:dyDescent="0.2"/>
    <row r="564" s="3" customFormat="1" x14ac:dyDescent="0.2"/>
    <row r="565" s="3" customFormat="1" x14ac:dyDescent="0.2"/>
    <row r="566" s="3" customFormat="1" x14ac:dyDescent="0.2"/>
    <row r="567" s="3" customFormat="1" x14ac:dyDescent="0.2"/>
    <row r="568" s="3" customFormat="1" x14ac:dyDescent="0.2"/>
    <row r="569" s="3" customFormat="1" x14ac:dyDescent="0.2"/>
    <row r="570" s="3" customFormat="1" x14ac:dyDescent="0.2"/>
    <row r="571" s="3" customFormat="1" x14ac:dyDescent="0.2"/>
    <row r="572" s="3" customFormat="1" x14ac:dyDescent="0.2"/>
    <row r="573" s="3" customFormat="1" x14ac:dyDescent="0.2"/>
    <row r="574" s="3" customFormat="1" x14ac:dyDescent="0.2"/>
    <row r="575" s="3" customFormat="1" x14ac:dyDescent="0.2"/>
    <row r="576" s="3" customFormat="1" x14ac:dyDescent="0.2"/>
    <row r="577" s="3" customFormat="1" x14ac:dyDescent="0.2"/>
    <row r="578" s="3" customFormat="1" x14ac:dyDescent="0.2"/>
    <row r="579" s="3" customFormat="1" x14ac:dyDescent="0.2"/>
    <row r="580" s="3" customFormat="1" x14ac:dyDescent="0.2"/>
    <row r="581" s="3" customFormat="1" x14ac:dyDescent="0.2"/>
    <row r="582" s="3" customFormat="1" x14ac:dyDescent="0.2"/>
    <row r="583" s="3" customFormat="1" x14ac:dyDescent="0.2"/>
    <row r="584" s="3" customFormat="1" x14ac:dyDescent="0.2"/>
    <row r="585" s="3" customFormat="1" x14ac:dyDescent="0.2"/>
    <row r="586" s="3" customFormat="1" x14ac:dyDescent="0.2"/>
    <row r="587" s="3" customFormat="1" x14ac:dyDescent="0.2"/>
    <row r="588" s="3" customFormat="1" x14ac:dyDescent="0.2"/>
    <row r="589" s="3" customFormat="1" x14ac:dyDescent="0.2"/>
    <row r="590" s="3" customFormat="1" x14ac:dyDescent="0.2"/>
    <row r="591" s="3" customFormat="1" x14ac:dyDescent="0.2"/>
    <row r="592" s="3" customFormat="1" x14ac:dyDescent="0.2"/>
    <row r="593" s="3" customFormat="1" x14ac:dyDescent="0.2"/>
    <row r="594" s="3" customFormat="1" x14ac:dyDescent="0.2"/>
    <row r="595" s="3" customFormat="1" x14ac:dyDescent="0.2"/>
    <row r="596" s="3" customFormat="1" x14ac:dyDescent="0.2"/>
    <row r="597" s="3" customFormat="1" x14ac:dyDescent="0.2"/>
    <row r="598" s="3" customFormat="1" x14ac:dyDescent="0.2"/>
    <row r="599" s="3" customFormat="1" x14ac:dyDescent="0.2"/>
    <row r="600" s="3" customFormat="1" x14ac:dyDescent="0.2"/>
    <row r="601" s="3" customFormat="1" x14ac:dyDescent="0.2"/>
    <row r="602" s="3" customFormat="1" x14ac:dyDescent="0.2"/>
    <row r="603" s="3" customFormat="1" x14ac:dyDescent="0.2"/>
    <row r="604" s="3" customFormat="1" x14ac:dyDescent="0.2"/>
    <row r="605" s="3" customFormat="1" x14ac:dyDescent="0.2"/>
    <row r="606" s="3" customFormat="1" x14ac:dyDescent="0.2"/>
    <row r="607" s="3" customFormat="1" x14ac:dyDescent="0.2"/>
    <row r="608" s="3" customFormat="1" x14ac:dyDescent="0.2"/>
    <row r="609" s="3" customFormat="1" x14ac:dyDescent="0.2"/>
    <row r="610" s="3" customFormat="1" x14ac:dyDescent="0.2"/>
    <row r="611" s="3" customFormat="1" x14ac:dyDescent="0.2"/>
    <row r="612" s="3" customFormat="1" x14ac:dyDescent="0.2"/>
    <row r="613" s="3" customFormat="1" x14ac:dyDescent="0.2"/>
    <row r="614" s="3" customFormat="1" x14ac:dyDescent="0.2"/>
    <row r="615" s="3" customFormat="1" x14ac:dyDescent="0.2"/>
    <row r="616" s="3" customFormat="1" x14ac:dyDescent="0.2"/>
    <row r="617" s="3" customFormat="1" x14ac:dyDescent="0.2"/>
    <row r="618" s="3" customFormat="1" x14ac:dyDescent="0.2"/>
    <row r="619" s="3" customFormat="1" x14ac:dyDescent="0.2"/>
    <row r="620" s="3" customFormat="1" x14ac:dyDescent="0.2"/>
    <row r="621" s="3" customFormat="1" x14ac:dyDescent="0.2"/>
    <row r="622" s="3" customFormat="1" x14ac:dyDescent="0.2"/>
    <row r="623" s="3" customFormat="1" x14ac:dyDescent="0.2"/>
    <row r="624" s="3" customFormat="1" x14ac:dyDescent="0.2"/>
    <row r="625" s="3" customFormat="1" x14ac:dyDescent="0.2"/>
    <row r="626" s="3" customFormat="1" x14ac:dyDescent="0.2"/>
    <row r="627" s="3" customFormat="1" x14ac:dyDescent="0.2"/>
    <row r="628" s="3" customFormat="1" x14ac:dyDescent="0.2"/>
    <row r="629" s="3" customFormat="1" x14ac:dyDescent="0.2"/>
    <row r="630" s="3" customFormat="1" x14ac:dyDescent="0.2"/>
    <row r="631" s="3" customFormat="1" x14ac:dyDescent="0.2"/>
    <row r="632" s="3" customFormat="1" x14ac:dyDescent="0.2"/>
    <row r="633" s="3" customFormat="1" x14ac:dyDescent="0.2"/>
    <row r="634" s="3" customFormat="1" x14ac:dyDescent="0.2"/>
    <row r="635" s="3" customFormat="1" x14ac:dyDescent="0.2"/>
    <row r="636" s="3" customFormat="1" x14ac:dyDescent="0.2"/>
    <row r="637" s="3" customFormat="1" x14ac:dyDescent="0.2"/>
    <row r="638" s="3" customFormat="1" x14ac:dyDescent="0.2"/>
    <row r="639" s="3" customFormat="1" x14ac:dyDescent="0.2"/>
    <row r="640" s="3" customFormat="1" x14ac:dyDescent="0.2"/>
    <row r="641" s="3" customFormat="1" x14ac:dyDescent="0.2"/>
    <row r="642" s="3" customFormat="1" x14ac:dyDescent="0.2"/>
    <row r="643" s="3" customFormat="1" x14ac:dyDescent="0.2"/>
    <row r="644" s="3" customFormat="1" x14ac:dyDescent="0.2"/>
    <row r="645" s="3" customFormat="1" x14ac:dyDescent="0.2"/>
    <row r="646" s="3" customFormat="1" x14ac:dyDescent="0.2"/>
    <row r="647" s="3" customFormat="1" x14ac:dyDescent="0.2"/>
    <row r="648" s="3" customFormat="1" x14ac:dyDescent="0.2"/>
    <row r="649" s="3" customFormat="1" x14ac:dyDescent="0.2"/>
    <row r="650" s="3" customFormat="1" x14ac:dyDescent="0.2"/>
    <row r="651" s="3" customFormat="1" x14ac:dyDescent="0.2"/>
    <row r="652" s="3" customFormat="1" x14ac:dyDescent="0.2"/>
    <row r="653" s="3" customFormat="1" x14ac:dyDescent="0.2"/>
    <row r="654" s="3" customFormat="1" x14ac:dyDescent="0.2"/>
    <row r="655" s="3" customFormat="1" x14ac:dyDescent="0.2"/>
    <row r="656" s="3" customFormat="1" x14ac:dyDescent="0.2"/>
    <row r="657" s="3" customFormat="1" x14ac:dyDescent="0.2"/>
    <row r="658" s="3" customFormat="1" x14ac:dyDescent="0.2"/>
    <row r="659" s="3" customFormat="1" x14ac:dyDescent="0.2"/>
    <row r="660" s="3" customFormat="1" x14ac:dyDescent="0.2"/>
    <row r="661" s="3" customFormat="1" x14ac:dyDescent="0.2"/>
    <row r="662" s="3" customFormat="1" x14ac:dyDescent="0.2"/>
    <row r="663" s="3" customFormat="1" x14ac:dyDescent="0.2"/>
    <row r="664" s="3" customFormat="1" x14ac:dyDescent="0.2"/>
    <row r="665" s="3" customFormat="1" x14ac:dyDescent="0.2"/>
    <row r="666" s="3" customFormat="1" x14ac:dyDescent="0.2"/>
    <row r="667" s="3" customFormat="1" x14ac:dyDescent="0.2"/>
    <row r="668" s="3" customFormat="1" x14ac:dyDescent="0.2"/>
    <row r="669" s="3" customFormat="1" x14ac:dyDescent="0.2"/>
    <row r="670" s="3" customFormat="1" x14ac:dyDescent="0.2"/>
    <row r="671" s="3" customFormat="1" x14ac:dyDescent="0.2"/>
    <row r="672" s="3" customFormat="1" x14ac:dyDescent="0.2"/>
    <row r="673" s="3" customFormat="1" x14ac:dyDescent="0.2"/>
    <row r="674" s="3" customFormat="1" x14ac:dyDescent="0.2"/>
    <row r="675" s="3" customFormat="1" x14ac:dyDescent="0.2"/>
    <row r="676" s="3" customFormat="1" x14ac:dyDescent="0.2"/>
    <row r="677" s="3" customFormat="1" x14ac:dyDescent="0.2"/>
    <row r="678" s="3" customFormat="1" x14ac:dyDescent="0.2"/>
    <row r="679" s="3" customFormat="1" x14ac:dyDescent="0.2"/>
    <row r="680" s="3" customFormat="1" x14ac:dyDescent="0.2"/>
    <row r="681" s="3" customFormat="1" x14ac:dyDescent="0.2"/>
    <row r="682" s="3" customFormat="1" x14ac:dyDescent="0.2"/>
    <row r="683" s="3" customFormat="1" x14ac:dyDescent="0.2"/>
    <row r="684" s="3" customFormat="1" x14ac:dyDescent="0.2"/>
    <row r="685" s="3" customFormat="1" x14ac:dyDescent="0.2"/>
    <row r="686" s="3" customFormat="1" x14ac:dyDescent="0.2"/>
    <row r="687" s="3" customFormat="1" x14ac:dyDescent="0.2"/>
    <row r="688" s="3" customFormat="1" x14ac:dyDescent="0.2"/>
    <row r="689" s="3" customFormat="1" x14ac:dyDescent="0.2"/>
    <row r="690" s="3" customFormat="1" x14ac:dyDescent="0.2"/>
    <row r="691" s="3" customFormat="1" x14ac:dyDescent="0.2"/>
    <row r="692" s="3" customFormat="1" x14ac:dyDescent="0.2"/>
    <row r="693" s="3" customFormat="1" x14ac:dyDescent="0.2"/>
    <row r="694" s="3" customFormat="1" x14ac:dyDescent="0.2"/>
    <row r="695" s="3" customFormat="1" x14ac:dyDescent="0.2"/>
    <row r="696" s="3" customFormat="1" x14ac:dyDescent="0.2"/>
    <row r="697" s="3" customFormat="1" x14ac:dyDescent="0.2"/>
    <row r="698" s="3" customFormat="1" x14ac:dyDescent="0.2"/>
    <row r="699" s="3" customFormat="1" x14ac:dyDescent="0.2"/>
    <row r="700" s="3" customFormat="1" x14ac:dyDescent="0.2"/>
    <row r="701" s="3" customFormat="1" x14ac:dyDescent="0.2"/>
    <row r="702" s="3" customFormat="1" x14ac:dyDescent="0.2"/>
    <row r="703" s="3" customFormat="1" x14ac:dyDescent="0.2"/>
    <row r="704" s="3" customFormat="1" x14ac:dyDescent="0.2"/>
    <row r="705" s="3" customFormat="1" x14ac:dyDescent="0.2"/>
    <row r="706" s="3" customFormat="1" x14ac:dyDescent="0.2"/>
    <row r="707" s="3" customFormat="1" x14ac:dyDescent="0.2"/>
    <row r="708" s="3" customFormat="1" x14ac:dyDescent="0.2"/>
    <row r="709" s="3" customFormat="1" x14ac:dyDescent="0.2"/>
    <row r="710" s="3" customFormat="1" x14ac:dyDescent="0.2"/>
    <row r="711" s="3" customFormat="1" x14ac:dyDescent="0.2"/>
    <row r="712" s="3" customFormat="1" x14ac:dyDescent="0.2"/>
    <row r="713" s="3" customFormat="1" x14ac:dyDescent="0.2"/>
    <row r="714" s="3" customFormat="1" x14ac:dyDescent="0.2"/>
    <row r="715" s="3" customFormat="1" x14ac:dyDescent="0.2"/>
    <row r="716" s="3" customFormat="1" x14ac:dyDescent="0.2"/>
    <row r="717" s="3" customFormat="1" x14ac:dyDescent="0.2"/>
    <row r="718" s="3" customFormat="1" x14ac:dyDescent="0.2"/>
    <row r="719" s="3" customFormat="1" x14ac:dyDescent="0.2"/>
    <row r="720" s="3" customFormat="1" x14ac:dyDescent="0.2"/>
    <row r="721" s="3" customFormat="1" x14ac:dyDescent="0.2"/>
    <row r="722" s="3" customFormat="1" x14ac:dyDescent="0.2"/>
    <row r="723" s="3" customFormat="1" x14ac:dyDescent="0.2"/>
    <row r="724" s="3" customFormat="1" x14ac:dyDescent="0.2"/>
    <row r="725" s="3" customFormat="1" x14ac:dyDescent="0.2"/>
    <row r="726" s="3" customFormat="1" x14ac:dyDescent="0.2"/>
    <row r="727" s="3" customFormat="1" x14ac:dyDescent="0.2"/>
    <row r="728" s="3" customFormat="1" x14ac:dyDescent="0.2"/>
    <row r="729" s="3" customFormat="1" x14ac:dyDescent="0.2"/>
    <row r="730" s="3" customFormat="1" x14ac:dyDescent="0.2"/>
    <row r="731" s="3" customFormat="1" x14ac:dyDescent="0.2"/>
    <row r="732" s="3" customFormat="1" x14ac:dyDescent="0.2"/>
    <row r="733" s="3" customFormat="1" x14ac:dyDescent="0.2"/>
    <row r="734" s="3" customFormat="1" x14ac:dyDescent="0.2"/>
    <row r="735" s="3" customFormat="1" x14ac:dyDescent="0.2"/>
    <row r="736" s="3" customFormat="1" x14ac:dyDescent="0.2"/>
    <row r="737" s="3" customFormat="1" x14ac:dyDescent="0.2"/>
    <row r="738" s="3" customFormat="1" x14ac:dyDescent="0.2"/>
    <row r="739" s="3" customFormat="1" x14ac:dyDescent="0.2"/>
    <row r="740" s="3" customFormat="1" x14ac:dyDescent="0.2"/>
    <row r="741" s="3" customFormat="1" x14ac:dyDescent="0.2"/>
    <row r="742" s="3" customFormat="1" x14ac:dyDescent="0.2"/>
    <row r="743" s="3" customFormat="1" x14ac:dyDescent="0.2"/>
    <row r="744" s="3" customFormat="1" x14ac:dyDescent="0.2"/>
    <row r="745" s="3" customFormat="1" x14ac:dyDescent="0.2"/>
    <row r="746" s="3" customFormat="1" x14ac:dyDescent="0.2"/>
    <row r="747" s="3" customFormat="1" x14ac:dyDescent="0.2"/>
    <row r="748" s="3" customFormat="1" x14ac:dyDescent="0.2"/>
    <row r="749" s="3" customFormat="1" x14ac:dyDescent="0.2"/>
    <row r="750" s="3" customFormat="1" x14ac:dyDescent="0.2"/>
    <row r="751" s="3" customFormat="1" x14ac:dyDescent="0.2"/>
    <row r="752" s="3" customFormat="1" x14ac:dyDescent="0.2"/>
    <row r="753" s="3" customFormat="1" x14ac:dyDescent="0.2"/>
    <row r="754" s="3" customFormat="1" x14ac:dyDescent="0.2"/>
    <row r="755" s="3" customFormat="1" x14ac:dyDescent="0.2"/>
    <row r="756" s="3" customFormat="1" x14ac:dyDescent="0.2"/>
    <row r="757" s="3" customFormat="1" x14ac:dyDescent="0.2"/>
    <row r="758" s="3" customFormat="1" x14ac:dyDescent="0.2"/>
    <row r="759" s="3" customFormat="1" x14ac:dyDescent="0.2"/>
    <row r="760" s="3" customFormat="1" x14ac:dyDescent="0.2"/>
    <row r="761" s="3" customFormat="1" x14ac:dyDescent="0.2"/>
    <row r="762" s="3" customFormat="1" x14ac:dyDescent="0.2"/>
    <row r="763" s="3" customFormat="1" x14ac:dyDescent="0.2"/>
    <row r="764" s="3" customFormat="1" x14ac:dyDescent="0.2"/>
    <row r="765" s="3" customFormat="1" x14ac:dyDescent="0.2"/>
    <row r="766" s="3" customFormat="1" x14ac:dyDescent="0.2"/>
    <row r="767" s="3" customFormat="1" x14ac:dyDescent="0.2"/>
    <row r="768" s="3" customFormat="1" x14ac:dyDescent="0.2"/>
    <row r="769" s="3" customFormat="1" x14ac:dyDescent="0.2"/>
    <row r="770" s="3" customFormat="1" x14ac:dyDescent="0.2"/>
    <row r="771" s="3" customFormat="1" x14ac:dyDescent="0.2"/>
    <row r="772" s="3" customFormat="1" x14ac:dyDescent="0.2"/>
    <row r="773" s="3" customFormat="1" x14ac:dyDescent="0.2"/>
    <row r="774" s="3" customFormat="1" x14ac:dyDescent="0.2"/>
    <row r="775" s="3" customFormat="1" x14ac:dyDescent="0.2"/>
    <row r="776" s="3" customFormat="1" x14ac:dyDescent="0.2"/>
    <row r="777" s="3" customFormat="1" x14ac:dyDescent="0.2"/>
    <row r="778" s="3" customFormat="1" x14ac:dyDescent="0.2"/>
    <row r="779" s="3" customFormat="1" x14ac:dyDescent="0.2"/>
    <row r="780" s="3" customFormat="1" x14ac:dyDescent="0.2"/>
    <row r="781" s="3" customFormat="1" x14ac:dyDescent="0.2"/>
    <row r="782" s="3" customFormat="1" x14ac:dyDescent="0.2"/>
    <row r="783" s="3" customFormat="1" x14ac:dyDescent="0.2"/>
    <row r="784" s="3" customFormat="1" x14ac:dyDescent="0.2"/>
    <row r="785" s="3" customFormat="1" x14ac:dyDescent="0.2"/>
    <row r="786" s="3" customFormat="1" x14ac:dyDescent="0.2"/>
    <row r="787" s="3" customFormat="1" x14ac:dyDescent="0.2"/>
    <row r="788" s="3" customFormat="1" x14ac:dyDescent="0.2"/>
    <row r="789" s="3" customFormat="1" x14ac:dyDescent="0.2"/>
    <row r="790" s="3" customFormat="1" x14ac:dyDescent="0.2"/>
    <row r="791" s="3" customFormat="1" x14ac:dyDescent="0.2"/>
    <row r="792" s="3" customFormat="1" x14ac:dyDescent="0.2"/>
    <row r="793" s="3" customFormat="1" x14ac:dyDescent="0.2"/>
    <row r="794" s="3" customFormat="1" x14ac:dyDescent="0.2"/>
    <row r="795" s="3" customFormat="1" x14ac:dyDescent="0.2"/>
    <row r="796" s="3" customFormat="1" x14ac:dyDescent="0.2"/>
    <row r="797" s="3" customFormat="1" x14ac:dyDescent="0.2"/>
    <row r="798" s="3" customFormat="1" x14ac:dyDescent="0.2"/>
    <row r="799" s="3" customFormat="1" x14ac:dyDescent="0.2"/>
    <row r="800" s="3" customFormat="1" x14ac:dyDescent="0.2"/>
    <row r="801" s="3" customFormat="1" x14ac:dyDescent="0.2"/>
    <row r="802" s="3" customFormat="1" x14ac:dyDescent="0.2"/>
    <row r="803" s="3" customFormat="1" x14ac:dyDescent="0.2"/>
    <row r="804" s="3" customFormat="1" x14ac:dyDescent="0.2"/>
    <row r="805" s="3" customFormat="1" x14ac:dyDescent="0.2"/>
    <row r="806" s="3" customFormat="1" x14ac:dyDescent="0.2"/>
    <row r="807" s="3" customFormat="1" x14ac:dyDescent="0.2"/>
    <row r="808" s="3" customFormat="1" x14ac:dyDescent="0.2"/>
    <row r="809" s="3" customFormat="1" x14ac:dyDescent="0.2"/>
    <row r="810" s="3" customFormat="1" x14ac:dyDescent="0.2"/>
    <row r="811" s="3" customFormat="1" x14ac:dyDescent="0.2"/>
    <row r="812" s="3" customFormat="1" x14ac:dyDescent="0.2"/>
    <row r="813" s="3" customFormat="1" x14ac:dyDescent="0.2"/>
    <row r="814" s="3" customFormat="1" x14ac:dyDescent="0.2"/>
    <row r="815" s="3" customFormat="1" x14ac:dyDescent="0.2"/>
    <row r="816" s="3" customFormat="1" x14ac:dyDescent="0.2"/>
    <row r="817" s="3" customFormat="1" x14ac:dyDescent="0.2"/>
    <row r="818" s="3" customFormat="1" x14ac:dyDescent="0.2"/>
    <row r="819" s="3" customFormat="1" x14ac:dyDescent="0.2"/>
    <row r="820" s="3" customFormat="1" x14ac:dyDescent="0.2"/>
    <row r="821" s="3" customFormat="1" x14ac:dyDescent="0.2"/>
    <row r="822" s="3" customFormat="1" x14ac:dyDescent="0.2"/>
    <row r="823" s="3" customFormat="1" x14ac:dyDescent="0.2"/>
    <row r="824" s="3" customFormat="1" x14ac:dyDescent="0.2"/>
    <row r="825" s="3" customFormat="1" x14ac:dyDescent="0.2"/>
    <row r="826" s="3" customFormat="1" x14ac:dyDescent="0.2"/>
    <row r="827" s="3" customFormat="1" x14ac:dyDescent="0.2"/>
    <row r="828" s="3" customFormat="1" x14ac:dyDescent="0.2"/>
    <row r="829" s="3" customFormat="1" x14ac:dyDescent="0.2"/>
    <row r="830" s="3" customFormat="1" x14ac:dyDescent="0.2"/>
    <row r="831" s="3" customFormat="1" x14ac:dyDescent="0.2"/>
    <row r="832" s="3" customFormat="1" x14ac:dyDescent="0.2"/>
    <row r="833" s="3" customFormat="1" x14ac:dyDescent="0.2"/>
    <row r="834" s="3" customFormat="1" x14ac:dyDescent="0.2"/>
    <row r="835" s="3" customFormat="1" x14ac:dyDescent="0.2"/>
    <row r="836" s="3" customFormat="1" x14ac:dyDescent="0.2"/>
    <row r="837" s="3" customFormat="1" x14ac:dyDescent="0.2"/>
    <row r="838" s="3" customFormat="1" x14ac:dyDescent="0.2"/>
    <row r="839" s="3" customFormat="1" x14ac:dyDescent="0.2"/>
    <row r="840" s="3" customFormat="1" x14ac:dyDescent="0.2"/>
    <row r="841" s="3" customFormat="1" x14ac:dyDescent="0.2"/>
    <row r="842" s="3" customFormat="1" x14ac:dyDescent="0.2"/>
    <row r="843" s="3" customFormat="1" x14ac:dyDescent="0.2"/>
    <row r="844" s="3" customFormat="1" x14ac:dyDescent="0.2"/>
    <row r="845" s="3" customFormat="1" x14ac:dyDescent="0.2"/>
    <row r="846" s="3" customFormat="1" x14ac:dyDescent="0.2"/>
    <row r="847" s="3" customFormat="1" x14ac:dyDescent="0.2"/>
    <row r="848" s="3" customFormat="1" x14ac:dyDescent="0.2"/>
    <row r="849" s="3" customFormat="1" x14ac:dyDescent="0.2"/>
    <row r="850" s="3" customFormat="1" x14ac:dyDescent="0.2"/>
    <row r="851" s="3" customFormat="1" x14ac:dyDescent="0.2"/>
    <row r="852" s="3" customFormat="1" x14ac:dyDescent="0.2"/>
    <row r="853" s="3" customFormat="1" x14ac:dyDescent="0.2"/>
    <row r="854" s="3" customFormat="1" x14ac:dyDescent="0.2"/>
    <row r="855" s="3" customFormat="1" x14ac:dyDescent="0.2"/>
    <row r="856" s="3" customFormat="1" x14ac:dyDescent="0.2"/>
    <row r="857" s="3" customFormat="1" x14ac:dyDescent="0.2"/>
    <row r="858" s="3" customFormat="1" x14ac:dyDescent="0.2"/>
    <row r="859" s="3" customFormat="1" x14ac:dyDescent="0.2"/>
    <row r="860" s="3" customFormat="1" x14ac:dyDescent="0.2"/>
    <row r="861" s="3" customFormat="1" x14ac:dyDescent="0.2"/>
    <row r="862" s="3" customFormat="1" x14ac:dyDescent="0.2"/>
    <row r="863" s="3" customFormat="1" x14ac:dyDescent="0.2"/>
    <row r="864" s="3" customFormat="1" x14ac:dyDescent="0.2"/>
    <row r="865" s="3" customFormat="1" x14ac:dyDescent="0.2"/>
    <row r="866" s="3" customFormat="1" x14ac:dyDescent="0.2"/>
    <row r="867" s="3" customFormat="1" x14ac:dyDescent="0.2"/>
    <row r="868" s="3" customFormat="1" x14ac:dyDescent="0.2"/>
    <row r="869" s="3" customFormat="1" x14ac:dyDescent="0.2"/>
    <row r="870" s="3" customFormat="1" x14ac:dyDescent="0.2"/>
    <row r="871" s="3" customFormat="1" x14ac:dyDescent="0.2"/>
    <row r="872" s="3" customFormat="1" x14ac:dyDescent="0.2"/>
    <row r="873" s="3" customFormat="1" x14ac:dyDescent="0.2"/>
    <row r="874" s="3" customFormat="1" x14ac:dyDescent="0.2"/>
    <row r="875" s="3" customFormat="1" x14ac:dyDescent="0.2"/>
    <row r="876" s="3" customFormat="1" x14ac:dyDescent="0.2"/>
    <row r="877" s="3" customFormat="1" x14ac:dyDescent="0.2"/>
    <row r="878" s="3" customFormat="1" x14ac:dyDescent="0.2"/>
    <row r="879" s="3" customFormat="1" x14ac:dyDescent="0.2"/>
    <row r="880" s="3" customFormat="1" x14ac:dyDescent="0.2"/>
    <row r="881" s="3" customFormat="1" x14ac:dyDescent="0.2"/>
    <row r="882" s="3" customFormat="1" x14ac:dyDescent="0.2"/>
    <row r="883" s="3" customFormat="1" x14ac:dyDescent="0.2"/>
    <row r="884" s="3" customFormat="1" x14ac:dyDescent="0.2"/>
    <row r="885" s="3" customFormat="1" x14ac:dyDescent="0.2"/>
    <row r="886" s="3" customFormat="1" x14ac:dyDescent="0.2"/>
    <row r="887" s="3" customFormat="1" x14ac:dyDescent="0.2"/>
    <row r="888" s="3" customFormat="1" x14ac:dyDescent="0.2"/>
    <row r="889" s="3" customFormat="1" x14ac:dyDescent="0.2"/>
    <row r="890" s="3" customFormat="1" x14ac:dyDescent="0.2"/>
    <row r="891" s="3" customFormat="1" x14ac:dyDescent="0.2"/>
    <row r="892" s="3" customFormat="1" x14ac:dyDescent="0.2"/>
    <row r="893" s="3" customFormat="1" x14ac:dyDescent="0.2"/>
    <row r="894" s="3" customFormat="1" x14ac:dyDescent="0.2"/>
    <row r="895" s="3" customFormat="1" x14ac:dyDescent="0.2"/>
    <row r="896" s="3" customFormat="1" x14ac:dyDescent="0.2"/>
    <row r="897" s="3" customFormat="1" x14ac:dyDescent="0.2"/>
    <row r="898" s="3" customFormat="1" x14ac:dyDescent="0.2"/>
    <row r="899" s="3" customFormat="1" x14ac:dyDescent="0.2"/>
    <row r="900" s="3" customFormat="1" x14ac:dyDescent="0.2"/>
    <row r="901" s="3" customFormat="1" x14ac:dyDescent="0.2"/>
    <row r="902" s="3" customFormat="1" x14ac:dyDescent="0.2"/>
    <row r="903" s="3" customFormat="1" x14ac:dyDescent="0.2"/>
    <row r="904" s="3" customFormat="1" x14ac:dyDescent="0.2"/>
    <row r="905" s="3" customFormat="1" x14ac:dyDescent="0.2"/>
    <row r="906" s="3" customFormat="1" x14ac:dyDescent="0.2"/>
    <row r="907" s="3" customFormat="1" x14ac:dyDescent="0.2"/>
    <row r="908" s="3" customFormat="1" x14ac:dyDescent="0.2"/>
    <row r="909" s="3" customFormat="1" x14ac:dyDescent="0.2"/>
    <row r="910" s="3" customFormat="1" x14ac:dyDescent="0.2"/>
    <row r="911" s="3" customFormat="1" x14ac:dyDescent="0.2"/>
    <row r="912" s="3" customFormat="1" x14ac:dyDescent="0.2"/>
    <row r="913" s="3" customFormat="1" x14ac:dyDescent="0.2"/>
    <row r="914" s="3" customFormat="1" x14ac:dyDescent="0.2"/>
    <row r="915" s="3" customFormat="1" x14ac:dyDescent="0.2"/>
    <row r="916" s="3" customFormat="1" x14ac:dyDescent="0.2"/>
    <row r="917" s="3" customFormat="1" x14ac:dyDescent="0.2"/>
    <row r="918" s="3" customFormat="1" x14ac:dyDescent="0.2"/>
    <row r="919" s="3" customFormat="1" x14ac:dyDescent="0.2"/>
    <row r="920" s="3" customFormat="1" x14ac:dyDescent="0.2"/>
    <row r="921" s="3" customFormat="1" x14ac:dyDescent="0.2"/>
    <row r="922" s="3" customFormat="1" x14ac:dyDescent="0.2"/>
    <row r="923" s="3" customFormat="1" x14ac:dyDescent="0.2"/>
    <row r="924" s="3" customFormat="1" x14ac:dyDescent="0.2"/>
    <row r="925" s="3" customFormat="1" x14ac:dyDescent="0.2"/>
    <row r="926" s="3" customFormat="1" x14ac:dyDescent="0.2"/>
    <row r="927" s="3" customFormat="1" x14ac:dyDescent="0.2"/>
    <row r="928" s="3" customFormat="1" x14ac:dyDescent="0.2"/>
    <row r="929" s="3" customFormat="1" x14ac:dyDescent="0.2"/>
    <row r="930" s="3" customFormat="1" x14ac:dyDescent="0.2"/>
    <row r="931" s="3" customFormat="1" x14ac:dyDescent="0.2"/>
    <row r="932" s="3" customFormat="1" x14ac:dyDescent="0.2"/>
    <row r="933" s="3" customFormat="1" x14ac:dyDescent="0.2"/>
    <row r="934" s="3" customFormat="1" x14ac:dyDescent="0.2"/>
    <row r="935" s="3" customFormat="1" x14ac:dyDescent="0.2"/>
    <row r="936" s="3" customFormat="1" x14ac:dyDescent="0.2"/>
    <row r="937" s="3" customFormat="1" x14ac:dyDescent="0.2"/>
    <row r="938" s="3" customFormat="1" x14ac:dyDescent="0.2"/>
    <row r="939" s="3" customFormat="1" x14ac:dyDescent="0.2"/>
    <row r="940" s="3" customFormat="1" x14ac:dyDescent="0.2"/>
    <row r="941" s="3" customFormat="1" x14ac:dyDescent="0.2"/>
    <row r="942" s="3" customFormat="1" x14ac:dyDescent="0.2"/>
    <row r="943" s="3" customFormat="1" x14ac:dyDescent="0.2"/>
    <row r="944" s="3" customFormat="1" x14ac:dyDescent="0.2"/>
    <row r="945" s="3" customFormat="1" x14ac:dyDescent="0.2"/>
    <row r="946" s="3" customFormat="1" x14ac:dyDescent="0.2"/>
    <row r="947" s="3" customFormat="1" x14ac:dyDescent="0.2"/>
    <row r="948" s="3" customFormat="1" x14ac:dyDescent="0.2"/>
    <row r="949" s="3" customFormat="1" x14ac:dyDescent="0.2"/>
    <row r="950" s="3" customFormat="1" x14ac:dyDescent="0.2"/>
    <row r="951" s="3" customFormat="1" x14ac:dyDescent="0.2"/>
    <row r="952" s="3" customFormat="1" x14ac:dyDescent="0.2"/>
    <row r="953" s="3" customFormat="1" x14ac:dyDescent="0.2"/>
    <row r="954" s="3" customFormat="1" x14ac:dyDescent="0.2"/>
    <row r="955" s="3" customFormat="1" x14ac:dyDescent="0.2"/>
    <row r="956" s="3" customFormat="1" x14ac:dyDescent="0.2"/>
    <row r="957" s="3" customFormat="1" x14ac:dyDescent="0.2"/>
    <row r="958" s="3" customFormat="1" x14ac:dyDescent="0.2"/>
    <row r="959" s="3" customFormat="1" x14ac:dyDescent="0.2"/>
    <row r="960" s="3" customFormat="1" x14ac:dyDescent="0.2"/>
    <row r="961" s="3" customFormat="1" x14ac:dyDescent="0.2"/>
    <row r="962" s="3" customFormat="1" x14ac:dyDescent="0.2"/>
    <row r="963" s="3" customFormat="1" x14ac:dyDescent="0.2"/>
    <row r="964" s="3" customFormat="1" x14ac:dyDescent="0.2"/>
    <row r="965" s="3" customFormat="1" x14ac:dyDescent="0.2"/>
    <row r="966" s="3" customFormat="1" x14ac:dyDescent="0.2"/>
    <row r="967" s="3" customFormat="1" x14ac:dyDescent="0.2"/>
    <row r="968" s="3" customFormat="1" x14ac:dyDescent="0.2"/>
    <row r="969" s="3" customFormat="1" x14ac:dyDescent="0.2"/>
    <row r="970" s="3" customFormat="1" x14ac:dyDescent="0.2"/>
    <row r="971" s="3" customFormat="1" x14ac:dyDescent="0.2"/>
    <row r="972" s="3" customFormat="1" x14ac:dyDescent="0.2"/>
    <row r="973" s="3" customFormat="1" x14ac:dyDescent="0.2"/>
    <row r="974" s="3" customFormat="1" x14ac:dyDescent="0.2"/>
    <row r="975" s="3" customFormat="1" x14ac:dyDescent="0.2"/>
    <row r="976" s="3" customFormat="1" x14ac:dyDescent="0.2"/>
    <row r="977" s="3" customFormat="1" x14ac:dyDescent="0.2"/>
    <row r="978" s="3" customFormat="1" x14ac:dyDescent="0.2"/>
    <row r="979" s="3" customFormat="1" x14ac:dyDescent="0.2"/>
    <row r="980" s="3" customFormat="1" x14ac:dyDescent="0.2"/>
    <row r="981" s="3" customFormat="1" x14ac:dyDescent="0.2"/>
    <row r="982" s="3" customFormat="1" x14ac:dyDescent="0.2"/>
    <row r="983" s="3" customFormat="1" x14ac:dyDescent="0.2"/>
    <row r="984" s="3" customFormat="1" x14ac:dyDescent="0.2"/>
    <row r="985" s="3" customFormat="1" x14ac:dyDescent="0.2"/>
    <row r="986" s="3" customFormat="1" x14ac:dyDescent="0.2"/>
    <row r="987" s="3" customFormat="1" x14ac:dyDescent="0.2"/>
    <row r="988" s="3" customFormat="1" x14ac:dyDescent="0.2"/>
    <row r="989" s="3" customFormat="1" x14ac:dyDescent="0.2"/>
    <row r="990" s="3" customFormat="1" x14ac:dyDescent="0.2"/>
    <row r="991" s="3" customFormat="1" x14ac:dyDescent="0.2"/>
    <row r="992" s="3" customFormat="1" x14ac:dyDescent="0.2"/>
    <row r="993" s="3" customFormat="1" x14ac:dyDescent="0.2"/>
    <row r="994" s="3" customFormat="1" x14ac:dyDescent="0.2"/>
    <row r="995" s="3" customFormat="1" x14ac:dyDescent="0.2"/>
    <row r="996" s="3" customFormat="1" x14ac:dyDescent="0.2"/>
    <row r="997" s="3" customFormat="1" x14ac:dyDescent="0.2"/>
    <row r="998" s="3" customFormat="1" x14ac:dyDescent="0.2"/>
    <row r="999" s="3" customFormat="1" x14ac:dyDescent="0.2"/>
    <row r="1000" s="3" customFormat="1" x14ac:dyDescent="0.2"/>
    <row r="1001" s="3" customFormat="1" x14ac:dyDescent="0.2"/>
    <row r="1002" s="3" customFormat="1" x14ac:dyDescent="0.2"/>
    <row r="1003" s="3" customFormat="1" x14ac:dyDescent="0.2"/>
    <row r="1004" s="3" customFormat="1" x14ac:dyDescent="0.2"/>
    <row r="1005" s="3" customFormat="1" x14ac:dyDescent="0.2"/>
    <row r="1006" s="3" customFormat="1" x14ac:dyDescent="0.2"/>
    <row r="1007" s="3" customFormat="1" x14ac:dyDescent="0.2"/>
    <row r="1008" s="3" customFormat="1" x14ac:dyDescent="0.2"/>
    <row r="1009" s="3" customFormat="1" x14ac:dyDescent="0.2"/>
    <row r="1010" s="3" customFormat="1" x14ac:dyDescent="0.2"/>
    <row r="1011" s="3" customFormat="1" x14ac:dyDescent="0.2"/>
    <row r="1012" s="3" customFormat="1" x14ac:dyDescent="0.2"/>
    <row r="1013" s="3" customFormat="1" x14ac:dyDescent="0.2"/>
    <row r="1014" s="3" customFormat="1" x14ac:dyDescent="0.2"/>
    <row r="1015" s="3" customFormat="1" x14ac:dyDescent="0.2"/>
    <row r="1016" s="3" customFormat="1" x14ac:dyDescent="0.2"/>
    <row r="1017" s="3" customFormat="1" x14ac:dyDescent="0.2"/>
    <row r="1018" s="3" customFormat="1" x14ac:dyDescent="0.2"/>
    <row r="1019" s="3" customFormat="1" x14ac:dyDescent="0.2"/>
    <row r="1020" s="3" customFormat="1" x14ac:dyDescent="0.2"/>
    <row r="1021" s="3" customFormat="1" x14ac:dyDescent="0.2"/>
    <row r="1022" s="3" customFormat="1" x14ac:dyDescent="0.2"/>
    <row r="1023" s="3" customFormat="1" x14ac:dyDescent="0.2"/>
    <row r="1024" s="3" customFormat="1" x14ac:dyDescent="0.2"/>
    <row r="1025" s="3" customFormat="1" x14ac:dyDescent="0.2"/>
    <row r="1026" s="3" customFormat="1" x14ac:dyDescent="0.2"/>
    <row r="1027" s="3" customFormat="1" x14ac:dyDescent="0.2"/>
    <row r="1028" s="3" customFormat="1" x14ac:dyDescent="0.2"/>
    <row r="1029" s="3" customFormat="1" x14ac:dyDescent="0.2"/>
    <row r="1030" s="3" customFormat="1" x14ac:dyDescent="0.2"/>
    <row r="1031" s="3" customFormat="1" x14ac:dyDescent="0.2"/>
    <row r="1032" s="3" customFormat="1" x14ac:dyDescent="0.2"/>
    <row r="1033" s="3" customFormat="1" x14ac:dyDescent="0.2"/>
    <row r="1034" s="3" customFormat="1" x14ac:dyDescent="0.2"/>
    <row r="1035" s="3" customFormat="1" x14ac:dyDescent="0.2"/>
    <row r="1036" s="3" customFormat="1" x14ac:dyDescent="0.2"/>
    <row r="1037" s="3" customFormat="1" x14ac:dyDescent="0.2"/>
    <row r="1038" s="3" customFormat="1" x14ac:dyDescent="0.2"/>
    <row r="1039" s="3" customFormat="1" x14ac:dyDescent="0.2"/>
    <row r="1040" s="3" customFormat="1" x14ac:dyDescent="0.2"/>
    <row r="1041" s="3" customFormat="1" x14ac:dyDescent="0.2"/>
    <row r="1042" s="3" customFormat="1" x14ac:dyDescent="0.2"/>
    <row r="1043" s="3" customFormat="1" x14ac:dyDescent="0.2"/>
    <row r="1044" s="3" customFormat="1" x14ac:dyDescent="0.2"/>
    <row r="1045" s="3" customFormat="1" x14ac:dyDescent="0.2"/>
    <row r="1046" s="3" customFormat="1" x14ac:dyDescent="0.2"/>
    <row r="1047" s="3" customFormat="1" x14ac:dyDescent="0.2"/>
    <row r="1048" s="3" customFormat="1" x14ac:dyDescent="0.2"/>
    <row r="1049" s="3" customFormat="1" x14ac:dyDescent="0.2"/>
  </sheetData>
  <sheetProtection password="BBAF" sheet="1" objects="1" scenarios="1"/>
  <mergeCells count="5">
    <mergeCell ref="B1:C2"/>
    <mergeCell ref="F1:G2"/>
    <mergeCell ref="B3:C4"/>
    <mergeCell ref="B14:C15"/>
    <mergeCell ref="B30:C33"/>
  </mergeCells>
  <conditionalFormatting sqref="H4">
    <cfRule type="expression" dxfId="10" priority="3" stopIfTrue="1">
      <formula>$C$8="Hier klicken und auswählen"</formula>
    </cfRule>
    <cfRule type="expression" dxfId="9" priority="4" stopIfTrue="1">
      <formula>C8&lt;&gt;"Hierklicken und auswählen"</formula>
    </cfRule>
  </conditionalFormatting>
  <conditionalFormatting sqref="H10">
    <cfRule type="expression" dxfId="8" priority="5" stopIfTrue="1">
      <formula>$C$8="Hier klicken und auswählen"</formula>
    </cfRule>
    <cfRule type="expression" dxfId="7" priority="6" stopIfTrue="1">
      <formula>C16&lt;&gt;"Hierklicken und auswählen"</formula>
    </cfRule>
  </conditionalFormatting>
  <conditionalFormatting sqref="G19:G20">
    <cfRule type="expression" dxfId="6" priority="7" stopIfTrue="1">
      <formula>$G$19&gt;0</formula>
    </cfRule>
    <cfRule type="expression" dxfId="5" priority="8" stopIfTrue="1">
      <formula>$G$19&lt;0</formula>
    </cfRule>
  </conditionalFormatting>
  <conditionalFormatting sqref="C38:C39">
    <cfRule type="expression" dxfId="4" priority="9" stopIfTrue="1">
      <formula>$C$41&lt;&gt;""</formula>
    </cfRule>
  </conditionalFormatting>
  <conditionalFormatting sqref="G10">
    <cfRule type="expression" dxfId="3" priority="10" stopIfTrue="1">
      <formula>$G$10="Fehler"</formula>
    </cfRule>
  </conditionalFormatting>
  <conditionalFormatting sqref="C26">
    <cfRule type="expression" dxfId="2" priority="11" stopIfTrue="1">
      <formula>C28&lt;&gt;""</formula>
    </cfRule>
  </conditionalFormatting>
  <conditionalFormatting sqref="C51">
    <cfRule type="expression" dxfId="1" priority="2" stopIfTrue="1">
      <formula>$C$58&lt;&gt;""</formula>
    </cfRule>
  </conditionalFormatting>
  <conditionalFormatting sqref="C47:C48">
    <cfRule type="expression" dxfId="0" priority="1" stopIfTrue="1">
      <formula>$C$51&lt;&gt;""</formula>
    </cfRule>
  </conditionalFormatting>
  <dataValidations count="3">
    <dataValidation type="list" allowBlank="1" showInputMessage="1" showErrorMessage="1" sqref="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formula1>Stammdurchmesser</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Vollbaumernter</formula1>
    </dataValidation>
    <dataValidation type="list" allowBlank="1" showInputMessage="1" showErrorMessage="1" sqref="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formula1>Transporteinheiten_2</formula1>
    </dataValidation>
  </dataValidation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heetViews>
  <sheetFormatPr baseColWidth="10" defaultRowHeight="14.25" x14ac:dyDescent="0.2"/>
  <cols>
    <col min="2" max="2" width="16.375" customWidth="1"/>
    <col min="3" max="3" width="13.875" customWidth="1"/>
    <col min="4" max="4" width="12.125" style="108" customWidth="1"/>
    <col min="5" max="5" width="15.5" customWidth="1"/>
    <col min="6" max="6" width="17" style="108" customWidth="1"/>
    <col min="7" max="7" width="22.625" customWidth="1"/>
    <col min="258" max="258" width="16.375" customWidth="1"/>
    <col min="259" max="259" width="13.875" customWidth="1"/>
    <col min="260" max="260" width="12.125" customWidth="1"/>
    <col min="261" max="261" width="15.5" customWidth="1"/>
    <col min="262" max="262" width="17" customWidth="1"/>
    <col min="263" max="263" width="22.625" customWidth="1"/>
    <col min="514" max="514" width="16.375" customWidth="1"/>
    <col min="515" max="515" width="13.875" customWidth="1"/>
    <col min="516" max="516" width="12.125" customWidth="1"/>
    <col min="517" max="517" width="15.5" customWidth="1"/>
    <col min="518" max="518" width="17" customWidth="1"/>
    <col min="519" max="519" width="22.625" customWidth="1"/>
    <col min="770" max="770" width="16.375" customWidth="1"/>
    <col min="771" max="771" width="13.875" customWidth="1"/>
    <col min="772" max="772" width="12.125" customWidth="1"/>
    <col min="773" max="773" width="15.5" customWidth="1"/>
    <col min="774" max="774" width="17" customWidth="1"/>
    <col min="775" max="775" width="22.625" customWidth="1"/>
    <col min="1026" max="1026" width="16.375" customWidth="1"/>
    <col min="1027" max="1027" width="13.875" customWidth="1"/>
    <col min="1028" max="1028" width="12.125" customWidth="1"/>
    <col min="1029" max="1029" width="15.5" customWidth="1"/>
    <col min="1030" max="1030" width="17" customWidth="1"/>
    <col min="1031" max="1031" width="22.625" customWidth="1"/>
    <col min="1282" max="1282" width="16.375" customWidth="1"/>
    <col min="1283" max="1283" width="13.875" customWidth="1"/>
    <col min="1284" max="1284" width="12.125" customWidth="1"/>
    <col min="1285" max="1285" width="15.5" customWidth="1"/>
    <col min="1286" max="1286" width="17" customWidth="1"/>
    <col min="1287" max="1287" width="22.625" customWidth="1"/>
    <col min="1538" max="1538" width="16.375" customWidth="1"/>
    <col min="1539" max="1539" width="13.875" customWidth="1"/>
    <col min="1540" max="1540" width="12.125" customWidth="1"/>
    <col min="1541" max="1541" width="15.5" customWidth="1"/>
    <col min="1542" max="1542" width="17" customWidth="1"/>
    <col min="1543" max="1543" width="22.625" customWidth="1"/>
    <col min="1794" max="1794" width="16.375" customWidth="1"/>
    <col min="1795" max="1795" width="13.875" customWidth="1"/>
    <col min="1796" max="1796" width="12.125" customWidth="1"/>
    <col min="1797" max="1797" width="15.5" customWidth="1"/>
    <col min="1798" max="1798" width="17" customWidth="1"/>
    <col min="1799" max="1799" width="22.625" customWidth="1"/>
    <col min="2050" max="2050" width="16.375" customWidth="1"/>
    <col min="2051" max="2051" width="13.875" customWidth="1"/>
    <col min="2052" max="2052" width="12.125" customWidth="1"/>
    <col min="2053" max="2053" width="15.5" customWidth="1"/>
    <col min="2054" max="2054" width="17" customWidth="1"/>
    <col min="2055" max="2055" width="22.625" customWidth="1"/>
    <col min="2306" max="2306" width="16.375" customWidth="1"/>
    <col min="2307" max="2307" width="13.875" customWidth="1"/>
    <col min="2308" max="2308" width="12.125" customWidth="1"/>
    <col min="2309" max="2309" width="15.5" customWidth="1"/>
    <col min="2310" max="2310" width="17" customWidth="1"/>
    <col min="2311" max="2311" width="22.625" customWidth="1"/>
    <col min="2562" max="2562" width="16.375" customWidth="1"/>
    <col min="2563" max="2563" width="13.875" customWidth="1"/>
    <col min="2564" max="2564" width="12.125" customWidth="1"/>
    <col min="2565" max="2565" width="15.5" customWidth="1"/>
    <col min="2566" max="2566" width="17" customWidth="1"/>
    <col min="2567" max="2567" width="22.625" customWidth="1"/>
    <col min="2818" max="2818" width="16.375" customWidth="1"/>
    <col min="2819" max="2819" width="13.875" customWidth="1"/>
    <col min="2820" max="2820" width="12.125" customWidth="1"/>
    <col min="2821" max="2821" width="15.5" customWidth="1"/>
    <col min="2822" max="2822" width="17" customWidth="1"/>
    <col min="2823" max="2823" width="22.625" customWidth="1"/>
    <col min="3074" max="3074" width="16.375" customWidth="1"/>
    <col min="3075" max="3075" width="13.875" customWidth="1"/>
    <col min="3076" max="3076" width="12.125" customWidth="1"/>
    <col min="3077" max="3077" width="15.5" customWidth="1"/>
    <col min="3078" max="3078" width="17" customWidth="1"/>
    <col min="3079" max="3079" width="22.625" customWidth="1"/>
    <col min="3330" max="3330" width="16.375" customWidth="1"/>
    <col min="3331" max="3331" width="13.875" customWidth="1"/>
    <col min="3332" max="3332" width="12.125" customWidth="1"/>
    <col min="3333" max="3333" width="15.5" customWidth="1"/>
    <col min="3334" max="3334" width="17" customWidth="1"/>
    <col min="3335" max="3335" width="22.625" customWidth="1"/>
    <col min="3586" max="3586" width="16.375" customWidth="1"/>
    <col min="3587" max="3587" width="13.875" customWidth="1"/>
    <col min="3588" max="3588" width="12.125" customWidth="1"/>
    <col min="3589" max="3589" width="15.5" customWidth="1"/>
    <col min="3590" max="3590" width="17" customWidth="1"/>
    <col min="3591" max="3591" width="22.625" customWidth="1"/>
    <col min="3842" max="3842" width="16.375" customWidth="1"/>
    <col min="3843" max="3843" width="13.875" customWidth="1"/>
    <col min="3844" max="3844" width="12.125" customWidth="1"/>
    <col min="3845" max="3845" width="15.5" customWidth="1"/>
    <col min="3846" max="3846" width="17" customWidth="1"/>
    <col min="3847" max="3847" width="22.625" customWidth="1"/>
    <col min="4098" max="4098" width="16.375" customWidth="1"/>
    <col min="4099" max="4099" width="13.875" customWidth="1"/>
    <col min="4100" max="4100" width="12.125" customWidth="1"/>
    <col min="4101" max="4101" width="15.5" customWidth="1"/>
    <col min="4102" max="4102" width="17" customWidth="1"/>
    <col min="4103" max="4103" width="22.625" customWidth="1"/>
    <col min="4354" max="4354" width="16.375" customWidth="1"/>
    <col min="4355" max="4355" width="13.875" customWidth="1"/>
    <col min="4356" max="4356" width="12.125" customWidth="1"/>
    <col min="4357" max="4357" width="15.5" customWidth="1"/>
    <col min="4358" max="4358" width="17" customWidth="1"/>
    <col min="4359" max="4359" width="22.625" customWidth="1"/>
    <col min="4610" max="4610" width="16.375" customWidth="1"/>
    <col min="4611" max="4611" width="13.875" customWidth="1"/>
    <col min="4612" max="4612" width="12.125" customWidth="1"/>
    <col min="4613" max="4613" width="15.5" customWidth="1"/>
    <col min="4614" max="4614" width="17" customWidth="1"/>
    <col min="4615" max="4615" width="22.625" customWidth="1"/>
    <col min="4866" max="4866" width="16.375" customWidth="1"/>
    <col min="4867" max="4867" width="13.875" customWidth="1"/>
    <col min="4868" max="4868" width="12.125" customWidth="1"/>
    <col min="4869" max="4869" width="15.5" customWidth="1"/>
    <col min="4870" max="4870" width="17" customWidth="1"/>
    <col min="4871" max="4871" width="22.625" customWidth="1"/>
    <col min="5122" max="5122" width="16.375" customWidth="1"/>
    <col min="5123" max="5123" width="13.875" customWidth="1"/>
    <col min="5124" max="5124" width="12.125" customWidth="1"/>
    <col min="5125" max="5125" width="15.5" customWidth="1"/>
    <col min="5126" max="5126" width="17" customWidth="1"/>
    <col min="5127" max="5127" width="22.625" customWidth="1"/>
    <col min="5378" max="5378" width="16.375" customWidth="1"/>
    <col min="5379" max="5379" width="13.875" customWidth="1"/>
    <col min="5380" max="5380" width="12.125" customWidth="1"/>
    <col min="5381" max="5381" width="15.5" customWidth="1"/>
    <col min="5382" max="5382" width="17" customWidth="1"/>
    <col min="5383" max="5383" width="22.625" customWidth="1"/>
    <col min="5634" max="5634" width="16.375" customWidth="1"/>
    <col min="5635" max="5635" width="13.875" customWidth="1"/>
    <col min="5636" max="5636" width="12.125" customWidth="1"/>
    <col min="5637" max="5637" width="15.5" customWidth="1"/>
    <col min="5638" max="5638" width="17" customWidth="1"/>
    <col min="5639" max="5639" width="22.625" customWidth="1"/>
    <col min="5890" max="5890" width="16.375" customWidth="1"/>
    <col min="5891" max="5891" width="13.875" customWidth="1"/>
    <col min="5892" max="5892" width="12.125" customWidth="1"/>
    <col min="5893" max="5893" width="15.5" customWidth="1"/>
    <col min="5894" max="5894" width="17" customWidth="1"/>
    <col min="5895" max="5895" width="22.625" customWidth="1"/>
    <col min="6146" max="6146" width="16.375" customWidth="1"/>
    <col min="6147" max="6147" width="13.875" customWidth="1"/>
    <col min="6148" max="6148" width="12.125" customWidth="1"/>
    <col min="6149" max="6149" width="15.5" customWidth="1"/>
    <col min="6150" max="6150" width="17" customWidth="1"/>
    <col min="6151" max="6151" width="22.625" customWidth="1"/>
    <col min="6402" max="6402" width="16.375" customWidth="1"/>
    <col min="6403" max="6403" width="13.875" customWidth="1"/>
    <col min="6404" max="6404" width="12.125" customWidth="1"/>
    <col min="6405" max="6405" width="15.5" customWidth="1"/>
    <col min="6406" max="6406" width="17" customWidth="1"/>
    <col min="6407" max="6407" width="22.625" customWidth="1"/>
    <col min="6658" max="6658" width="16.375" customWidth="1"/>
    <col min="6659" max="6659" width="13.875" customWidth="1"/>
    <col min="6660" max="6660" width="12.125" customWidth="1"/>
    <col min="6661" max="6661" width="15.5" customWidth="1"/>
    <col min="6662" max="6662" width="17" customWidth="1"/>
    <col min="6663" max="6663" width="22.625" customWidth="1"/>
    <col min="6914" max="6914" width="16.375" customWidth="1"/>
    <col min="6915" max="6915" width="13.875" customWidth="1"/>
    <col min="6916" max="6916" width="12.125" customWidth="1"/>
    <col min="6917" max="6917" width="15.5" customWidth="1"/>
    <col min="6918" max="6918" width="17" customWidth="1"/>
    <col min="6919" max="6919" width="22.625" customWidth="1"/>
    <col min="7170" max="7170" width="16.375" customWidth="1"/>
    <col min="7171" max="7171" width="13.875" customWidth="1"/>
    <col min="7172" max="7172" width="12.125" customWidth="1"/>
    <col min="7173" max="7173" width="15.5" customWidth="1"/>
    <col min="7174" max="7174" width="17" customWidth="1"/>
    <col min="7175" max="7175" width="22.625" customWidth="1"/>
    <col min="7426" max="7426" width="16.375" customWidth="1"/>
    <col min="7427" max="7427" width="13.875" customWidth="1"/>
    <col min="7428" max="7428" width="12.125" customWidth="1"/>
    <col min="7429" max="7429" width="15.5" customWidth="1"/>
    <col min="7430" max="7430" width="17" customWidth="1"/>
    <col min="7431" max="7431" width="22.625" customWidth="1"/>
    <col min="7682" max="7682" width="16.375" customWidth="1"/>
    <col min="7683" max="7683" width="13.875" customWidth="1"/>
    <col min="7684" max="7684" width="12.125" customWidth="1"/>
    <col min="7685" max="7685" width="15.5" customWidth="1"/>
    <col min="7686" max="7686" width="17" customWidth="1"/>
    <col min="7687" max="7687" width="22.625" customWidth="1"/>
    <col min="7938" max="7938" width="16.375" customWidth="1"/>
    <col min="7939" max="7939" width="13.875" customWidth="1"/>
    <col min="7940" max="7940" width="12.125" customWidth="1"/>
    <col min="7941" max="7941" width="15.5" customWidth="1"/>
    <col min="7942" max="7942" width="17" customWidth="1"/>
    <col min="7943" max="7943" width="22.625" customWidth="1"/>
    <col min="8194" max="8194" width="16.375" customWidth="1"/>
    <col min="8195" max="8195" width="13.875" customWidth="1"/>
    <col min="8196" max="8196" width="12.125" customWidth="1"/>
    <col min="8197" max="8197" width="15.5" customWidth="1"/>
    <col min="8198" max="8198" width="17" customWidth="1"/>
    <col min="8199" max="8199" width="22.625" customWidth="1"/>
    <col min="8450" max="8450" width="16.375" customWidth="1"/>
    <col min="8451" max="8451" width="13.875" customWidth="1"/>
    <col min="8452" max="8452" width="12.125" customWidth="1"/>
    <col min="8453" max="8453" width="15.5" customWidth="1"/>
    <col min="8454" max="8454" width="17" customWidth="1"/>
    <col min="8455" max="8455" width="22.625" customWidth="1"/>
    <col min="8706" max="8706" width="16.375" customWidth="1"/>
    <col min="8707" max="8707" width="13.875" customWidth="1"/>
    <col min="8708" max="8708" width="12.125" customWidth="1"/>
    <col min="8709" max="8709" width="15.5" customWidth="1"/>
    <col min="8710" max="8710" width="17" customWidth="1"/>
    <col min="8711" max="8711" width="22.625" customWidth="1"/>
    <col min="8962" max="8962" width="16.375" customWidth="1"/>
    <col min="8963" max="8963" width="13.875" customWidth="1"/>
    <col min="8964" max="8964" width="12.125" customWidth="1"/>
    <col min="8965" max="8965" width="15.5" customWidth="1"/>
    <col min="8966" max="8966" width="17" customWidth="1"/>
    <col min="8967" max="8967" width="22.625" customWidth="1"/>
    <col min="9218" max="9218" width="16.375" customWidth="1"/>
    <col min="9219" max="9219" width="13.875" customWidth="1"/>
    <col min="9220" max="9220" width="12.125" customWidth="1"/>
    <col min="9221" max="9221" width="15.5" customWidth="1"/>
    <col min="9222" max="9222" width="17" customWidth="1"/>
    <col min="9223" max="9223" width="22.625" customWidth="1"/>
    <col min="9474" max="9474" width="16.375" customWidth="1"/>
    <col min="9475" max="9475" width="13.875" customWidth="1"/>
    <col min="9476" max="9476" width="12.125" customWidth="1"/>
    <col min="9477" max="9477" width="15.5" customWidth="1"/>
    <col min="9478" max="9478" width="17" customWidth="1"/>
    <col min="9479" max="9479" width="22.625" customWidth="1"/>
    <col min="9730" max="9730" width="16.375" customWidth="1"/>
    <col min="9731" max="9731" width="13.875" customWidth="1"/>
    <col min="9732" max="9732" width="12.125" customWidth="1"/>
    <col min="9733" max="9733" width="15.5" customWidth="1"/>
    <col min="9734" max="9734" width="17" customWidth="1"/>
    <col min="9735" max="9735" width="22.625" customWidth="1"/>
    <col min="9986" max="9986" width="16.375" customWidth="1"/>
    <col min="9987" max="9987" width="13.875" customWidth="1"/>
    <col min="9988" max="9988" width="12.125" customWidth="1"/>
    <col min="9989" max="9989" width="15.5" customWidth="1"/>
    <col min="9990" max="9990" width="17" customWidth="1"/>
    <col min="9991" max="9991" width="22.625" customWidth="1"/>
    <col min="10242" max="10242" width="16.375" customWidth="1"/>
    <col min="10243" max="10243" width="13.875" customWidth="1"/>
    <col min="10244" max="10244" width="12.125" customWidth="1"/>
    <col min="10245" max="10245" width="15.5" customWidth="1"/>
    <col min="10246" max="10246" width="17" customWidth="1"/>
    <col min="10247" max="10247" width="22.625" customWidth="1"/>
    <col min="10498" max="10498" width="16.375" customWidth="1"/>
    <col min="10499" max="10499" width="13.875" customWidth="1"/>
    <col min="10500" max="10500" width="12.125" customWidth="1"/>
    <col min="10501" max="10501" width="15.5" customWidth="1"/>
    <col min="10502" max="10502" width="17" customWidth="1"/>
    <col min="10503" max="10503" width="22.625" customWidth="1"/>
    <col min="10754" max="10754" width="16.375" customWidth="1"/>
    <col min="10755" max="10755" width="13.875" customWidth="1"/>
    <col min="10756" max="10756" width="12.125" customWidth="1"/>
    <col min="10757" max="10757" width="15.5" customWidth="1"/>
    <col min="10758" max="10758" width="17" customWidth="1"/>
    <col min="10759" max="10759" width="22.625" customWidth="1"/>
    <col min="11010" max="11010" width="16.375" customWidth="1"/>
    <col min="11011" max="11011" width="13.875" customWidth="1"/>
    <col min="11012" max="11012" width="12.125" customWidth="1"/>
    <col min="11013" max="11013" width="15.5" customWidth="1"/>
    <col min="11014" max="11014" width="17" customWidth="1"/>
    <col min="11015" max="11015" width="22.625" customWidth="1"/>
    <col min="11266" max="11266" width="16.375" customWidth="1"/>
    <col min="11267" max="11267" width="13.875" customWidth="1"/>
    <col min="11268" max="11268" width="12.125" customWidth="1"/>
    <col min="11269" max="11269" width="15.5" customWidth="1"/>
    <col min="11270" max="11270" width="17" customWidth="1"/>
    <col min="11271" max="11271" width="22.625" customWidth="1"/>
    <col min="11522" max="11522" width="16.375" customWidth="1"/>
    <col min="11523" max="11523" width="13.875" customWidth="1"/>
    <col min="11524" max="11524" width="12.125" customWidth="1"/>
    <col min="11525" max="11525" width="15.5" customWidth="1"/>
    <col min="11526" max="11526" width="17" customWidth="1"/>
    <col min="11527" max="11527" width="22.625" customWidth="1"/>
    <col min="11778" max="11778" width="16.375" customWidth="1"/>
    <col min="11779" max="11779" width="13.875" customWidth="1"/>
    <col min="11780" max="11780" width="12.125" customWidth="1"/>
    <col min="11781" max="11781" width="15.5" customWidth="1"/>
    <col min="11782" max="11782" width="17" customWidth="1"/>
    <col min="11783" max="11783" width="22.625" customWidth="1"/>
    <col min="12034" max="12034" width="16.375" customWidth="1"/>
    <col min="12035" max="12035" width="13.875" customWidth="1"/>
    <col min="12036" max="12036" width="12.125" customWidth="1"/>
    <col min="12037" max="12037" width="15.5" customWidth="1"/>
    <col min="12038" max="12038" width="17" customWidth="1"/>
    <col min="12039" max="12039" width="22.625" customWidth="1"/>
    <col min="12290" max="12290" width="16.375" customWidth="1"/>
    <col min="12291" max="12291" width="13.875" customWidth="1"/>
    <col min="12292" max="12292" width="12.125" customWidth="1"/>
    <col min="12293" max="12293" width="15.5" customWidth="1"/>
    <col min="12294" max="12294" width="17" customWidth="1"/>
    <col min="12295" max="12295" width="22.625" customWidth="1"/>
    <col min="12546" max="12546" width="16.375" customWidth="1"/>
    <col min="12547" max="12547" width="13.875" customWidth="1"/>
    <col min="12548" max="12548" width="12.125" customWidth="1"/>
    <col min="12549" max="12549" width="15.5" customWidth="1"/>
    <col min="12550" max="12550" width="17" customWidth="1"/>
    <col min="12551" max="12551" width="22.625" customWidth="1"/>
    <col min="12802" max="12802" width="16.375" customWidth="1"/>
    <col min="12803" max="12803" width="13.875" customWidth="1"/>
    <col min="12804" max="12804" width="12.125" customWidth="1"/>
    <col min="12805" max="12805" width="15.5" customWidth="1"/>
    <col min="12806" max="12806" width="17" customWidth="1"/>
    <col min="12807" max="12807" width="22.625" customWidth="1"/>
    <col min="13058" max="13058" width="16.375" customWidth="1"/>
    <col min="13059" max="13059" width="13.875" customWidth="1"/>
    <col min="13060" max="13060" width="12.125" customWidth="1"/>
    <col min="13061" max="13061" width="15.5" customWidth="1"/>
    <col min="13062" max="13062" width="17" customWidth="1"/>
    <col min="13063" max="13063" width="22.625" customWidth="1"/>
    <col min="13314" max="13314" width="16.375" customWidth="1"/>
    <col min="13315" max="13315" width="13.875" customWidth="1"/>
    <col min="13316" max="13316" width="12.125" customWidth="1"/>
    <col min="13317" max="13317" width="15.5" customWidth="1"/>
    <col min="13318" max="13318" width="17" customWidth="1"/>
    <col min="13319" max="13319" width="22.625" customWidth="1"/>
    <col min="13570" max="13570" width="16.375" customWidth="1"/>
    <col min="13571" max="13571" width="13.875" customWidth="1"/>
    <col min="13572" max="13572" width="12.125" customWidth="1"/>
    <col min="13573" max="13573" width="15.5" customWidth="1"/>
    <col min="13574" max="13574" width="17" customWidth="1"/>
    <col min="13575" max="13575" width="22.625" customWidth="1"/>
    <col min="13826" max="13826" width="16.375" customWidth="1"/>
    <col min="13827" max="13827" width="13.875" customWidth="1"/>
    <col min="13828" max="13828" width="12.125" customWidth="1"/>
    <col min="13829" max="13829" width="15.5" customWidth="1"/>
    <col min="13830" max="13830" width="17" customWidth="1"/>
    <col min="13831" max="13831" width="22.625" customWidth="1"/>
    <col min="14082" max="14082" width="16.375" customWidth="1"/>
    <col min="14083" max="14083" width="13.875" customWidth="1"/>
    <col min="14084" max="14084" width="12.125" customWidth="1"/>
    <col min="14085" max="14085" width="15.5" customWidth="1"/>
    <col min="14086" max="14086" width="17" customWidth="1"/>
    <col min="14087" max="14087" width="22.625" customWidth="1"/>
    <col min="14338" max="14338" width="16.375" customWidth="1"/>
    <col min="14339" max="14339" width="13.875" customWidth="1"/>
    <col min="14340" max="14340" width="12.125" customWidth="1"/>
    <col min="14341" max="14341" width="15.5" customWidth="1"/>
    <col min="14342" max="14342" width="17" customWidth="1"/>
    <col min="14343" max="14343" width="22.625" customWidth="1"/>
    <col min="14594" max="14594" width="16.375" customWidth="1"/>
    <col min="14595" max="14595" width="13.875" customWidth="1"/>
    <col min="14596" max="14596" width="12.125" customWidth="1"/>
    <col min="14597" max="14597" width="15.5" customWidth="1"/>
    <col min="14598" max="14598" width="17" customWidth="1"/>
    <col min="14599" max="14599" width="22.625" customWidth="1"/>
    <col min="14850" max="14850" width="16.375" customWidth="1"/>
    <col min="14851" max="14851" width="13.875" customWidth="1"/>
    <col min="14852" max="14852" width="12.125" customWidth="1"/>
    <col min="14853" max="14853" width="15.5" customWidth="1"/>
    <col min="14854" max="14854" width="17" customWidth="1"/>
    <col min="14855" max="14855" width="22.625" customWidth="1"/>
    <col min="15106" max="15106" width="16.375" customWidth="1"/>
    <col min="15107" max="15107" width="13.875" customWidth="1"/>
    <col min="15108" max="15108" width="12.125" customWidth="1"/>
    <col min="15109" max="15109" width="15.5" customWidth="1"/>
    <col min="15110" max="15110" width="17" customWidth="1"/>
    <col min="15111" max="15111" width="22.625" customWidth="1"/>
    <col min="15362" max="15362" width="16.375" customWidth="1"/>
    <col min="15363" max="15363" width="13.875" customWidth="1"/>
    <col min="15364" max="15364" width="12.125" customWidth="1"/>
    <col min="15365" max="15365" width="15.5" customWidth="1"/>
    <col min="15366" max="15366" width="17" customWidth="1"/>
    <col min="15367" max="15367" width="22.625" customWidth="1"/>
    <col min="15618" max="15618" width="16.375" customWidth="1"/>
    <col min="15619" max="15619" width="13.875" customWidth="1"/>
    <col min="15620" max="15620" width="12.125" customWidth="1"/>
    <col min="15621" max="15621" width="15.5" customWidth="1"/>
    <col min="15622" max="15622" width="17" customWidth="1"/>
    <col min="15623" max="15623" width="22.625" customWidth="1"/>
    <col min="15874" max="15874" width="16.375" customWidth="1"/>
    <col min="15875" max="15875" width="13.875" customWidth="1"/>
    <col min="15876" max="15876" width="12.125" customWidth="1"/>
    <col min="15877" max="15877" width="15.5" customWidth="1"/>
    <col min="15878" max="15878" width="17" customWidth="1"/>
    <col min="15879" max="15879" width="22.625" customWidth="1"/>
    <col min="16130" max="16130" width="16.375" customWidth="1"/>
    <col min="16131" max="16131" width="13.875" customWidth="1"/>
    <col min="16132" max="16132" width="12.125" customWidth="1"/>
    <col min="16133" max="16133" width="15.5" customWidth="1"/>
    <col min="16134" max="16134" width="17" customWidth="1"/>
    <col min="16135" max="16135" width="22.625" customWidth="1"/>
  </cols>
  <sheetData>
    <row r="1" spans="1:11" x14ac:dyDescent="0.2">
      <c r="D1"/>
      <c r="E1" s="108"/>
      <c r="F1"/>
    </row>
    <row r="2" spans="1:11" x14ac:dyDescent="0.2">
      <c r="D2"/>
      <c r="E2" s="108"/>
      <c r="F2"/>
    </row>
    <row r="3" spans="1:11" x14ac:dyDescent="0.2">
      <c r="B3" t="s">
        <v>97</v>
      </c>
      <c r="C3" s="108" t="s">
        <v>135</v>
      </c>
      <c r="D3" s="108" t="s">
        <v>136</v>
      </c>
      <c r="E3" s="108" t="s">
        <v>137</v>
      </c>
      <c r="F3" s="108" t="s">
        <v>138</v>
      </c>
    </row>
    <row r="4" spans="1:11" x14ac:dyDescent="0.2">
      <c r="A4" s="115"/>
      <c r="B4" s="114" t="s">
        <v>139</v>
      </c>
      <c r="C4" s="114" t="s">
        <v>140</v>
      </c>
      <c r="D4" s="114" t="s">
        <v>141</v>
      </c>
      <c r="E4" s="114" t="s">
        <v>142</v>
      </c>
      <c r="F4" s="114" t="s">
        <v>143</v>
      </c>
      <c r="G4" s="115"/>
      <c r="H4" s="115"/>
      <c r="I4" s="115"/>
      <c r="J4" s="115"/>
      <c r="K4" s="115"/>
    </row>
    <row r="5" spans="1:11" x14ac:dyDescent="0.2">
      <c r="B5" s="119">
        <f>IF(Ertragsschätzung!$C$11="",(Ertragsschätzung!$C$5-Ertragsschätzung!$C$6)*(Ertragsschätzung!$C$7-Ertragsschätzung!$C$8)/10000,Ertragsschätzung!$C$11)</f>
        <v>1.6559999999999999</v>
      </c>
      <c r="C5" s="194">
        <f>Wahl_des_Triebalters</f>
        <v>3</v>
      </c>
      <c r="D5" s="195">
        <f>IF(Wahl_der_Baumart="Weide",LOOKUP(1,1/(Bodenqualität=Wahl_der_Bodenqualität),Weide),IF(Wahl_der_Baumart="Pappel",LOOKUP(1,1/(Bodenqualität=Wahl_der_Bodenqualität),Pappel),IF(Wahl_der_Baumart="Robinie",LOOKUP(1,1/(Bodenqualität=Wahl_der_Bodenqualität),Robinie))))</f>
        <v>7.5</v>
      </c>
      <c r="E5" s="195">
        <f>B5*C5*D5</f>
        <v>37.26</v>
      </c>
      <c r="F5" s="195">
        <f>E5/B5</f>
        <v>22.5</v>
      </c>
    </row>
    <row r="6" spans="1:11" x14ac:dyDescent="0.2">
      <c r="B6" s="117"/>
      <c r="C6" s="130"/>
      <c r="D6" s="129"/>
      <c r="E6" s="129"/>
      <c r="F6" s="107"/>
    </row>
    <row r="8" spans="1:11" x14ac:dyDescent="0.2">
      <c r="B8" s="196" t="s">
        <v>144</v>
      </c>
      <c r="C8" s="197" t="s">
        <v>8</v>
      </c>
      <c r="D8" s="191" t="s">
        <v>145</v>
      </c>
      <c r="E8" s="191" t="s">
        <v>146</v>
      </c>
      <c r="F8"/>
    </row>
    <row r="9" spans="1:11" x14ac:dyDescent="0.2">
      <c r="B9" s="198"/>
      <c r="C9" s="199" t="s">
        <v>141</v>
      </c>
      <c r="D9" s="199" t="s">
        <v>141</v>
      </c>
      <c r="E9" s="199" t="s">
        <v>141</v>
      </c>
      <c r="F9"/>
    </row>
    <row r="10" spans="1:11" x14ac:dyDescent="0.2">
      <c r="B10" s="141" t="s">
        <v>147</v>
      </c>
      <c r="C10" s="195">
        <v>2</v>
      </c>
      <c r="D10" s="193">
        <v>1.5</v>
      </c>
      <c r="E10" s="193">
        <v>1</v>
      </c>
      <c r="F10"/>
    </row>
    <row r="11" spans="1:11" x14ac:dyDescent="0.2">
      <c r="B11" s="141" t="s">
        <v>148</v>
      </c>
      <c r="C11" s="195">
        <v>4.5</v>
      </c>
      <c r="D11" s="193">
        <v>3</v>
      </c>
      <c r="E11" s="193">
        <f>C11*0.5</f>
        <v>2.25</v>
      </c>
      <c r="F11"/>
    </row>
    <row r="12" spans="1:11" x14ac:dyDescent="0.2">
      <c r="B12" s="141" t="s">
        <v>11</v>
      </c>
      <c r="C12" s="195">
        <v>7.7</v>
      </c>
      <c r="D12" s="193">
        <v>5</v>
      </c>
      <c r="E12" s="193">
        <v>3.8</v>
      </c>
      <c r="F12"/>
    </row>
    <row r="13" spans="1:11" x14ac:dyDescent="0.2">
      <c r="B13" s="141" t="s">
        <v>149</v>
      </c>
      <c r="C13" s="195">
        <v>10.5</v>
      </c>
      <c r="D13" s="180">
        <v>7.5</v>
      </c>
      <c r="E13" s="193">
        <v>5</v>
      </c>
      <c r="F13"/>
    </row>
    <row r="14" spans="1:11" x14ac:dyDescent="0.2">
      <c r="A14" s="139"/>
      <c r="B14" s="141" t="s">
        <v>150</v>
      </c>
      <c r="C14" s="195">
        <v>14</v>
      </c>
      <c r="D14" s="193">
        <v>10</v>
      </c>
      <c r="E14" s="193">
        <v>7</v>
      </c>
      <c r="F14"/>
    </row>
    <row r="15" spans="1:11" x14ac:dyDescent="0.2">
      <c r="B15" s="117"/>
      <c r="C15" s="130"/>
      <c r="D15" s="129"/>
      <c r="E15" s="129"/>
      <c r="F15"/>
    </row>
    <row r="16" spans="1:11" x14ac:dyDescent="0.2">
      <c r="B16" s="142"/>
      <c r="C16" s="143"/>
      <c r="D16" s="137"/>
      <c r="E16" s="137"/>
      <c r="F16" s="116"/>
      <c r="G16" s="116"/>
    </row>
    <row r="17" spans="1:7" x14ac:dyDescent="0.2">
      <c r="A17" s="139"/>
      <c r="B17" s="116"/>
      <c r="C17" s="116"/>
      <c r="D17" s="137"/>
      <c r="E17" s="116"/>
      <c r="F17" s="137"/>
      <c r="G17" s="116"/>
    </row>
    <row r="18" spans="1:7" x14ac:dyDescent="0.2">
      <c r="B18" s="116"/>
      <c r="C18" s="137"/>
      <c r="D18" s="137"/>
      <c r="E18" s="116"/>
      <c r="F18" s="137"/>
      <c r="G18" s="116"/>
    </row>
    <row r="19" spans="1:7" x14ac:dyDescent="0.2">
      <c r="B19" s="116"/>
      <c r="C19" s="137"/>
      <c r="D19" s="137"/>
      <c r="E19" s="116"/>
      <c r="F19" s="137"/>
      <c r="G19" s="116"/>
    </row>
    <row r="20" spans="1:7" x14ac:dyDescent="0.2">
      <c r="B20" s="137"/>
      <c r="C20" s="137"/>
      <c r="D20" s="137"/>
      <c r="E20" s="116"/>
      <c r="F20" s="137"/>
      <c r="G20" s="116"/>
    </row>
    <row r="21" spans="1:7" x14ac:dyDescent="0.2">
      <c r="B21" s="144"/>
      <c r="C21" s="137"/>
      <c r="D21" s="137"/>
      <c r="E21" s="116"/>
      <c r="F21" s="137"/>
      <c r="G21" s="116"/>
    </row>
    <row r="22" spans="1:7" x14ac:dyDescent="0.2">
      <c r="B22" s="137"/>
      <c r="C22" s="137"/>
      <c r="D22" s="137"/>
      <c r="E22" s="116"/>
      <c r="F22" s="137"/>
      <c r="G22" s="116"/>
    </row>
    <row r="23" spans="1:7" x14ac:dyDescent="0.2">
      <c r="B23" s="116"/>
      <c r="C23" s="137"/>
      <c r="D23" s="137"/>
      <c r="E23" s="116"/>
      <c r="F23" s="137"/>
      <c r="G23" s="116"/>
    </row>
    <row r="24" spans="1:7" x14ac:dyDescent="0.2">
      <c r="B24" s="116"/>
      <c r="C24" s="137"/>
      <c r="D24" s="137"/>
      <c r="E24" s="137"/>
      <c r="F24" s="137"/>
      <c r="G24" s="116"/>
    </row>
    <row r="25" spans="1:7" x14ac:dyDescent="0.2">
      <c r="B25" s="137"/>
      <c r="C25" s="137"/>
      <c r="D25" s="137"/>
      <c r="E25" s="137"/>
      <c r="F25" s="137"/>
      <c r="G25" s="116"/>
    </row>
    <row r="26" spans="1:7" x14ac:dyDescent="0.2">
      <c r="B26" s="137"/>
      <c r="C26" s="137"/>
      <c r="D26" s="137"/>
      <c r="E26" s="137"/>
      <c r="F26" s="137"/>
      <c r="G26" s="116"/>
    </row>
    <row r="27" spans="1:7" x14ac:dyDescent="0.2">
      <c r="B27" s="137"/>
      <c r="C27" s="137"/>
      <c r="D27" s="137"/>
      <c r="E27" s="137"/>
      <c r="F27" s="137"/>
      <c r="G27" s="116"/>
    </row>
    <row r="28" spans="1:7" x14ac:dyDescent="0.2">
      <c r="B28" s="137"/>
      <c r="C28" s="137"/>
      <c r="D28" s="137"/>
      <c r="E28" s="116"/>
      <c r="F28" s="137"/>
      <c r="G28" s="116"/>
    </row>
    <row r="29" spans="1:7" x14ac:dyDescent="0.2">
      <c r="B29" s="108"/>
      <c r="C29" s="108"/>
    </row>
    <row r="30" spans="1:7" x14ac:dyDescent="0.2">
      <c r="B30" s="108"/>
      <c r="C30" s="108"/>
    </row>
    <row r="31" spans="1:7" x14ac:dyDescent="0.2">
      <c r="B31" s="108"/>
      <c r="C31" s="108"/>
    </row>
    <row r="32" spans="1:7" x14ac:dyDescent="0.2">
      <c r="B32" s="108"/>
      <c r="C32" s="108"/>
    </row>
    <row r="33" spans="2:3" x14ac:dyDescent="0.2">
      <c r="B33" s="108"/>
      <c r="C33" s="108"/>
    </row>
    <row r="34" spans="2:3" x14ac:dyDescent="0.2">
      <c r="B34" s="108"/>
      <c r="C34" s="108"/>
    </row>
    <row r="35" spans="2:3" x14ac:dyDescent="0.2">
      <c r="B35" s="108"/>
      <c r="C35" s="108"/>
    </row>
    <row r="36" spans="2:3" x14ac:dyDescent="0.2">
      <c r="B36" s="108"/>
      <c r="C36" s="108"/>
    </row>
    <row r="37" spans="2:3" x14ac:dyDescent="0.2">
      <c r="B37" s="108"/>
      <c r="C37" s="108"/>
    </row>
    <row r="38" spans="2:3" x14ac:dyDescent="0.2">
      <c r="B38" s="108"/>
      <c r="C38" s="108"/>
    </row>
    <row r="39" spans="2:3" x14ac:dyDescent="0.2">
      <c r="B39" s="108"/>
      <c r="C39" s="108"/>
    </row>
  </sheetData>
  <sheetProtection password="BBAF"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S68"/>
  <sheetViews>
    <sheetView workbookViewId="0"/>
  </sheetViews>
  <sheetFormatPr baseColWidth="10" defaultRowHeight="14.25" x14ac:dyDescent="0.2"/>
  <cols>
    <col min="1" max="1" width="7" customWidth="1"/>
    <col min="2" max="2" width="5.75" customWidth="1"/>
    <col min="3" max="3" width="24.25" customWidth="1"/>
    <col min="4" max="4" width="16.75" customWidth="1"/>
    <col min="5" max="5" width="15.75" customWidth="1"/>
    <col min="6" max="6" width="13.5" customWidth="1"/>
    <col min="7" max="7" width="16.375" customWidth="1"/>
    <col min="9" max="9" width="14" customWidth="1"/>
    <col min="10" max="10" width="11.375" customWidth="1"/>
    <col min="257" max="257" width="7" customWidth="1"/>
    <col min="258" max="258" width="5.75" customWidth="1"/>
    <col min="259" max="259" width="24.25" customWidth="1"/>
    <col min="260" max="260" width="16.75" customWidth="1"/>
    <col min="261" max="261" width="14.875" customWidth="1"/>
    <col min="262" max="262" width="13.5" customWidth="1"/>
    <col min="263" max="263" width="16.375" customWidth="1"/>
    <col min="265" max="265" width="14" customWidth="1"/>
    <col min="266" max="266" width="11.375" customWidth="1"/>
    <col min="513" max="513" width="7" customWidth="1"/>
    <col min="514" max="514" width="5.75" customWidth="1"/>
    <col min="515" max="515" width="24.25" customWidth="1"/>
    <col min="516" max="516" width="16.75" customWidth="1"/>
    <col min="517" max="517" width="14.875" customWidth="1"/>
    <col min="518" max="518" width="13.5" customWidth="1"/>
    <col min="519" max="519" width="16.375" customWidth="1"/>
    <col min="521" max="521" width="14" customWidth="1"/>
    <col min="522" max="522" width="11.375" customWidth="1"/>
    <col min="769" max="769" width="7" customWidth="1"/>
    <col min="770" max="770" width="5.75" customWidth="1"/>
    <col min="771" max="771" width="24.25" customWidth="1"/>
    <col min="772" max="772" width="16.75" customWidth="1"/>
    <col min="773" max="773" width="14.875" customWidth="1"/>
    <col min="774" max="774" width="13.5" customWidth="1"/>
    <col min="775" max="775" width="16.375" customWidth="1"/>
    <col min="777" max="777" width="14" customWidth="1"/>
    <col min="778" max="778" width="11.375" customWidth="1"/>
    <col min="1025" max="1025" width="7" customWidth="1"/>
    <col min="1026" max="1026" width="5.75" customWidth="1"/>
    <col min="1027" max="1027" width="24.25" customWidth="1"/>
    <col min="1028" max="1028" width="16.75" customWidth="1"/>
    <col min="1029" max="1029" width="14.875" customWidth="1"/>
    <col min="1030" max="1030" width="13.5" customWidth="1"/>
    <col min="1031" max="1031" width="16.375" customWidth="1"/>
    <col min="1033" max="1033" width="14" customWidth="1"/>
    <col min="1034" max="1034" width="11.375" customWidth="1"/>
    <col min="1281" max="1281" width="7" customWidth="1"/>
    <col min="1282" max="1282" width="5.75" customWidth="1"/>
    <col min="1283" max="1283" width="24.25" customWidth="1"/>
    <col min="1284" max="1284" width="16.75" customWidth="1"/>
    <col min="1285" max="1285" width="14.875" customWidth="1"/>
    <col min="1286" max="1286" width="13.5" customWidth="1"/>
    <col min="1287" max="1287" width="16.375" customWidth="1"/>
    <col min="1289" max="1289" width="14" customWidth="1"/>
    <col min="1290" max="1290" width="11.375" customWidth="1"/>
    <col min="1537" max="1537" width="7" customWidth="1"/>
    <col min="1538" max="1538" width="5.75" customWidth="1"/>
    <col min="1539" max="1539" width="24.25" customWidth="1"/>
    <col min="1540" max="1540" width="16.75" customWidth="1"/>
    <col min="1541" max="1541" width="14.875" customWidth="1"/>
    <col min="1542" max="1542" width="13.5" customWidth="1"/>
    <col min="1543" max="1543" width="16.375" customWidth="1"/>
    <col min="1545" max="1545" width="14" customWidth="1"/>
    <col min="1546" max="1546" width="11.375" customWidth="1"/>
    <col min="1793" max="1793" width="7" customWidth="1"/>
    <col min="1794" max="1794" width="5.75" customWidth="1"/>
    <col min="1795" max="1795" width="24.25" customWidth="1"/>
    <col min="1796" max="1796" width="16.75" customWidth="1"/>
    <col min="1797" max="1797" width="14.875" customWidth="1"/>
    <col min="1798" max="1798" width="13.5" customWidth="1"/>
    <col min="1799" max="1799" width="16.375" customWidth="1"/>
    <col min="1801" max="1801" width="14" customWidth="1"/>
    <col min="1802" max="1802" width="11.375" customWidth="1"/>
    <col min="2049" max="2049" width="7" customWidth="1"/>
    <col min="2050" max="2050" width="5.75" customWidth="1"/>
    <col min="2051" max="2051" width="24.25" customWidth="1"/>
    <col min="2052" max="2052" width="16.75" customWidth="1"/>
    <col min="2053" max="2053" width="14.875" customWidth="1"/>
    <col min="2054" max="2054" width="13.5" customWidth="1"/>
    <col min="2055" max="2055" width="16.375" customWidth="1"/>
    <col min="2057" max="2057" width="14" customWidth="1"/>
    <col min="2058" max="2058" width="11.375" customWidth="1"/>
    <col min="2305" max="2305" width="7" customWidth="1"/>
    <col min="2306" max="2306" width="5.75" customWidth="1"/>
    <col min="2307" max="2307" width="24.25" customWidth="1"/>
    <col min="2308" max="2308" width="16.75" customWidth="1"/>
    <col min="2309" max="2309" width="14.875" customWidth="1"/>
    <col min="2310" max="2310" width="13.5" customWidth="1"/>
    <col min="2311" max="2311" width="16.375" customWidth="1"/>
    <col min="2313" max="2313" width="14" customWidth="1"/>
    <col min="2314" max="2314" width="11.375" customWidth="1"/>
    <col min="2561" max="2561" width="7" customWidth="1"/>
    <col min="2562" max="2562" width="5.75" customWidth="1"/>
    <col min="2563" max="2563" width="24.25" customWidth="1"/>
    <col min="2564" max="2564" width="16.75" customWidth="1"/>
    <col min="2565" max="2565" width="14.875" customWidth="1"/>
    <col min="2566" max="2566" width="13.5" customWidth="1"/>
    <col min="2567" max="2567" width="16.375" customWidth="1"/>
    <col min="2569" max="2569" width="14" customWidth="1"/>
    <col min="2570" max="2570" width="11.375" customWidth="1"/>
    <col min="2817" max="2817" width="7" customWidth="1"/>
    <col min="2818" max="2818" width="5.75" customWidth="1"/>
    <col min="2819" max="2819" width="24.25" customWidth="1"/>
    <col min="2820" max="2820" width="16.75" customWidth="1"/>
    <col min="2821" max="2821" width="14.875" customWidth="1"/>
    <col min="2822" max="2822" width="13.5" customWidth="1"/>
    <col min="2823" max="2823" width="16.375" customWidth="1"/>
    <col min="2825" max="2825" width="14" customWidth="1"/>
    <col min="2826" max="2826" width="11.375" customWidth="1"/>
    <col min="3073" max="3073" width="7" customWidth="1"/>
    <col min="3074" max="3074" width="5.75" customWidth="1"/>
    <col min="3075" max="3075" width="24.25" customWidth="1"/>
    <col min="3076" max="3076" width="16.75" customWidth="1"/>
    <col min="3077" max="3077" width="14.875" customWidth="1"/>
    <col min="3078" max="3078" width="13.5" customWidth="1"/>
    <col min="3079" max="3079" width="16.375" customWidth="1"/>
    <col min="3081" max="3081" width="14" customWidth="1"/>
    <col min="3082" max="3082" width="11.375" customWidth="1"/>
    <col min="3329" max="3329" width="7" customWidth="1"/>
    <col min="3330" max="3330" width="5.75" customWidth="1"/>
    <col min="3331" max="3331" width="24.25" customWidth="1"/>
    <col min="3332" max="3332" width="16.75" customWidth="1"/>
    <col min="3333" max="3333" width="14.875" customWidth="1"/>
    <col min="3334" max="3334" width="13.5" customWidth="1"/>
    <col min="3335" max="3335" width="16.375" customWidth="1"/>
    <col min="3337" max="3337" width="14" customWidth="1"/>
    <col min="3338" max="3338" width="11.375" customWidth="1"/>
    <col min="3585" max="3585" width="7" customWidth="1"/>
    <col min="3586" max="3586" width="5.75" customWidth="1"/>
    <col min="3587" max="3587" width="24.25" customWidth="1"/>
    <col min="3588" max="3588" width="16.75" customWidth="1"/>
    <col min="3589" max="3589" width="14.875" customWidth="1"/>
    <col min="3590" max="3590" width="13.5" customWidth="1"/>
    <col min="3591" max="3591" width="16.375" customWidth="1"/>
    <col min="3593" max="3593" width="14" customWidth="1"/>
    <col min="3594" max="3594" width="11.375" customWidth="1"/>
    <col min="3841" max="3841" width="7" customWidth="1"/>
    <col min="3842" max="3842" width="5.75" customWidth="1"/>
    <col min="3843" max="3843" width="24.25" customWidth="1"/>
    <col min="3844" max="3844" width="16.75" customWidth="1"/>
    <col min="3845" max="3845" width="14.875" customWidth="1"/>
    <col min="3846" max="3846" width="13.5" customWidth="1"/>
    <col min="3847" max="3847" width="16.375" customWidth="1"/>
    <col min="3849" max="3849" width="14" customWidth="1"/>
    <col min="3850" max="3850" width="11.375" customWidth="1"/>
    <col min="4097" max="4097" width="7" customWidth="1"/>
    <col min="4098" max="4098" width="5.75" customWidth="1"/>
    <col min="4099" max="4099" width="24.25" customWidth="1"/>
    <col min="4100" max="4100" width="16.75" customWidth="1"/>
    <col min="4101" max="4101" width="14.875" customWidth="1"/>
    <col min="4102" max="4102" width="13.5" customWidth="1"/>
    <col min="4103" max="4103" width="16.375" customWidth="1"/>
    <col min="4105" max="4105" width="14" customWidth="1"/>
    <col min="4106" max="4106" width="11.375" customWidth="1"/>
    <col min="4353" max="4353" width="7" customWidth="1"/>
    <col min="4354" max="4354" width="5.75" customWidth="1"/>
    <col min="4355" max="4355" width="24.25" customWidth="1"/>
    <col min="4356" max="4356" width="16.75" customWidth="1"/>
    <col min="4357" max="4357" width="14.875" customWidth="1"/>
    <col min="4358" max="4358" width="13.5" customWidth="1"/>
    <col min="4359" max="4359" width="16.375" customWidth="1"/>
    <col min="4361" max="4361" width="14" customWidth="1"/>
    <col min="4362" max="4362" width="11.375" customWidth="1"/>
    <col min="4609" max="4609" width="7" customWidth="1"/>
    <col min="4610" max="4610" width="5.75" customWidth="1"/>
    <col min="4611" max="4611" width="24.25" customWidth="1"/>
    <col min="4612" max="4612" width="16.75" customWidth="1"/>
    <col min="4613" max="4613" width="14.875" customWidth="1"/>
    <col min="4614" max="4614" width="13.5" customWidth="1"/>
    <col min="4615" max="4615" width="16.375" customWidth="1"/>
    <col min="4617" max="4617" width="14" customWidth="1"/>
    <col min="4618" max="4618" width="11.375" customWidth="1"/>
    <col min="4865" max="4865" width="7" customWidth="1"/>
    <col min="4866" max="4866" width="5.75" customWidth="1"/>
    <col min="4867" max="4867" width="24.25" customWidth="1"/>
    <col min="4868" max="4868" width="16.75" customWidth="1"/>
    <col min="4869" max="4869" width="14.875" customWidth="1"/>
    <col min="4870" max="4870" width="13.5" customWidth="1"/>
    <col min="4871" max="4871" width="16.375" customWidth="1"/>
    <col min="4873" max="4873" width="14" customWidth="1"/>
    <col min="4874" max="4874" width="11.375" customWidth="1"/>
    <col min="5121" max="5121" width="7" customWidth="1"/>
    <col min="5122" max="5122" width="5.75" customWidth="1"/>
    <col min="5123" max="5123" width="24.25" customWidth="1"/>
    <col min="5124" max="5124" width="16.75" customWidth="1"/>
    <col min="5125" max="5125" width="14.875" customWidth="1"/>
    <col min="5126" max="5126" width="13.5" customWidth="1"/>
    <col min="5127" max="5127" width="16.375" customWidth="1"/>
    <col min="5129" max="5129" width="14" customWidth="1"/>
    <col min="5130" max="5130" width="11.375" customWidth="1"/>
    <col min="5377" max="5377" width="7" customWidth="1"/>
    <col min="5378" max="5378" width="5.75" customWidth="1"/>
    <col min="5379" max="5379" width="24.25" customWidth="1"/>
    <col min="5380" max="5380" width="16.75" customWidth="1"/>
    <col min="5381" max="5381" width="14.875" customWidth="1"/>
    <col min="5382" max="5382" width="13.5" customWidth="1"/>
    <col min="5383" max="5383" width="16.375" customWidth="1"/>
    <col min="5385" max="5385" width="14" customWidth="1"/>
    <col min="5386" max="5386" width="11.375" customWidth="1"/>
    <col min="5633" max="5633" width="7" customWidth="1"/>
    <col min="5634" max="5634" width="5.75" customWidth="1"/>
    <col min="5635" max="5635" width="24.25" customWidth="1"/>
    <col min="5636" max="5636" width="16.75" customWidth="1"/>
    <col min="5637" max="5637" width="14.875" customWidth="1"/>
    <col min="5638" max="5638" width="13.5" customWidth="1"/>
    <col min="5639" max="5639" width="16.375" customWidth="1"/>
    <col min="5641" max="5641" width="14" customWidth="1"/>
    <col min="5642" max="5642" width="11.375" customWidth="1"/>
    <col min="5889" max="5889" width="7" customWidth="1"/>
    <col min="5890" max="5890" width="5.75" customWidth="1"/>
    <col min="5891" max="5891" width="24.25" customWidth="1"/>
    <col min="5892" max="5892" width="16.75" customWidth="1"/>
    <col min="5893" max="5893" width="14.875" customWidth="1"/>
    <col min="5894" max="5894" width="13.5" customWidth="1"/>
    <col min="5895" max="5895" width="16.375" customWidth="1"/>
    <col min="5897" max="5897" width="14" customWidth="1"/>
    <col min="5898" max="5898" width="11.375" customWidth="1"/>
    <col min="6145" max="6145" width="7" customWidth="1"/>
    <col min="6146" max="6146" width="5.75" customWidth="1"/>
    <col min="6147" max="6147" width="24.25" customWidth="1"/>
    <col min="6148" max="6148" width="16.75" customWidth="1"/>
    <col min="6149" max="6149" width="14.875" customWidth="1"/>
    <col min="6150" max="6150" width="13.5" customWidth="1"/>
    <col min="6151" max="6151" width="16.375" customWidth="1"/>
    <col min="6153" max="6153" width="14" customWidth="1"/>
    <col min="6154" max="6154" width="11.375" customWidth="1"/>
    <col min="6401" max="6401" width="7" customWidth="1"/>
    <col min="6402" max="6402" width="5.75" customWidth="1"/>
    <col min="6403" max="6403" width="24.25" customWidth="1"/>
    <col min="6404" max="6404" width="16.75" customWidth="1"/>
    <col min="6405" max="6405" width="14.875" customWidth="1"/>
    <col min="6406" max="6406" width="13.5" customWidth="1"/>
    <col min="6407" max="6407" width="16.375" customWidth="1"/>
    <col min="6409" max="6409" width="14" customWidth="1"/>
    <col min="6410" max="6410" width="11.375" customWidth="1"/>
    <col min="6657" max="6657" width="7" customWidth="1"/>
    <col min="6658" max="6658" width="5.75" customWidth="1"/>
    <col min="6659" max="6659" width="24.25" customWidth="1"/>
    <col min="6660" max="6660" width="16.75" customWidth="1"/>
    <col min="6661" max="6661" width="14.875" customWidth="1"/>
    <col min="6662" max="6662" width="13.5" customWidth="1"/>
    <col min="6663" max="6663" width="16.375" customWidth="1"/>
    <col min="6665" max="6665" width="14" customWidth="1"/>
    <col min="6666" max="6666" width="11.375" customWidth="1"/>
    <col min="6913" max="6913" width="7" customWidth="1"/>
    <col min="6914" max="6914" width="5.75" customWidth="1"/>
    <col min="6915" max="6915" width="24.25" customWidth="1"/>
    <col min="6916" max="6916" width="16.75" customWidth="1"/>
    <col min="6917" max="6917" width="14.875" customWidth="1"/>
    <col min="6918" max="6918" width="13.5" customWidth="1"/>
    <col min="6919" max="6919" width="16.375" customWidth="1"/>
    <col min="6921" max="6921" width="14" customWidth="1"/>
    <col min="6922" max="6922" width="11.375" customWidth="1"/>
    <col min="7169" max="7169" width="7" customWidth="1"/>
    <col min="7170" max="7170" width="5.75" customWidth="1"/>
    <col min="7171" max="7171" width="24.25" customWidth="1"/>
    <col min="7172" max="7172" width="16.75" customWidth="1"/>
    <col min="7173" max="7173" width="14.875" customWidth="1"/>
    <col min="7174" max="7174" width="13.5" customWidth="1"/>
    <col min="7175" max="7175" width="16.375" customWidth="1"/>
    <col min="7177" max="7177" width="14" customWidth="1"/>
    <col min="7178" max="7178" width="11.375" customWidth="1"/>
    <col min="7425" max="7425" width="7" customWidth="1"/>
    <col min="7426" max="7426" width="5.75" customWidth="1"/>
    <col min="7427" max="7427" width="24.25" customWidth="1"/>
    <col min="7428" max="7428" width="16.75" customWidth="1"/>
    <col min="7429" max="7429" width="14.875" customWidth="1"/>
    <col min="7430" max="7430" width="13.5" customWidth="1"/>
    <col min="7431" max="7431" width="16.375" customWidth="1"/>
    <col min="7433" max="7433" width="14" customWidth="1"/>
    <col min="7434" max="7434" width="11.375" customWidth="1"/>
    <col min="7681" max="7681" width="7" customWidth="1"/>
    <col min="7682" max="7682" width="5.75" customWidth="1"/>
    <col min="7683" max="7683" width="24.25" customWidth="1"/>
    <col min="7684" max="7684" width="16.75" customWidth="1"/>
    <col min="7685" max="7685" width="14.875" customWidth="1"/>
    <col min="7686" max="7686" width="13.5" customWidth="1"/>
    <col min="7687" max="7687" width="16.375" customWidth="1"/>
    <col min="7689" max="7689" width="14" customWidth="1"/>
    <col min="7690" max="7690" width="11.375" customWidth="1"/>
    <col min="7937" max="7937" width="7" customWidth="1"/>
    <col min="7938" max="7938" width="5.75" customWidth="1"/>
    <col min="7939" max="7939" width="24.25" customWidth="1"/>
    <col min="7940" max="7940" width="16.75" customWidth="1"/>
    <col min="7941" max="7941" width="14.875" customWidth="1"/>
    <col min="7942" max="7942" width="13.5" customWidth="1"/>
    <col min="7943" max="7943" width="16.375" customWidth="1"/>
    <col min="7945" max="7945" width="14" customWidth="1"/>
    <col min="7946" max="7946" width="11.375" customWidth="1"/>
    <col min="8193" max="8193" width="7" customWidth="1"/>
    <col min="8194" max="8194" width="5.75" customWidth="1"/>
    <col min="8195" max="8195" width="24.25" customWidth="1"/>
    <col min="8196" max="8196" width="16.75" customWidth="1"/>
    <col min="8197" max="8197" width="14.875" customWidth="1"/>
    <col min="8198" max="8198" width="13.5" customWidth="1"/>
    <col min="8199" max="8199" width="16.375" customWidth="1"/>
    <col min="8201" max="8201" width="14" customWidth="1"/>
    <col min="8202" max="8202" width="11.375" customWidth="1"/>
    <col min="8449" max="8449" width="7" customWidth="1"/>
    <col min="8450" max="8450" width="5.75" customWidth="1"/>
    <col min="8451" max="8451" width="24.25" customWidth="1"/>
    <col min="8452" max="8452" width="16.75" customWidth="1"/>
    <col min="8453" max="8453" width="14.875" customWidth="1"/>
    <col min="8454" max="8454" width="13.5" customWidth="1"/>
    <col min="8455" max="8455" width="16.375" customWidth="1"/>
    <col min="8457" max="8457" width="14" customWidth="1"/>
    <col min="8458" max="8458" width="11.375" customWidth="1"/>
    <col min="8705" max="8705" width="7" customWidth="1"/>
    <col min="8706" max="8706" width="5.75" customWidth="1"/>
    <col min="8707" max="8707" width="24.25" customWidth="1"/>
    <col min="8708" max="8708" width="16.75" customWidth="1"/>
    <col min="8709" max="8709" width="14.875" customWidth="1"/>
    <col min="8710" max="8710" width="13.5" customWidth="1"/>
    <col min="8711" max="8711" width="16.375" customWidth="1"/>
    <col min="8713" max="8713" width="14" customWidth="1"/>
    <col min="8714" max="8714" width="11.375" customWidth="1"/>
    <col min="8961" max="8961" width="7" customWidth="1"/>
    <col min="8962" max="8962" width="5.75" customWidth="1"/>
    <col min="8963" max="8963" width="24.25" customWidth="1"/>
    <col min="8964" max="8964" width="16.75" customWidth="1"/>
    <col min="8965" max="8965" width="14.875" customWidth="1"/>
    <col min="8966" max="8966" width="13.5" customWidth="1"/>
    <col min="8967" max="8967" width="16.375" customWidth="1"/>
    <col min="8969" max="8969" width="14" customWidth="1"/>
    <col min="8970" max="8970" width="11.375" customWidth="1"/>
    <col min="9217" max="9217" width="7" customWidth="1"/>
    <col min="9218" max="9218" width="5.75" customWidth="1"/>
    <col min="9219" max="9219" width="24.25" customWidth="1"/>
    <col min="9220" max="9220" width="16.75" customWidth="1"/>
    <col min="9221" max="9221" width="14.875" customWidth="1"/>
    <col min="9222" max="9222" width="13.5" customWidth="1"/>
    <col min="9223" max="9223" width="16.375" customWidth="1"/>
    <col min="9225" max="9225" width="14" customWidth="1"/>
    <col min="9226" max="9226" width="11.375" customWidth="1"/>
    <col min="9473" max="9473" width="7" customWidth="1"/>
    <col min="9474" max="9474" width="5.75" customWidth="1"/>
    <col min="9475" max="9475" width="24.25" customWidth="1"/>
    <col min="9476" max="9476" width="16.75" customWidth="1"/>
    <col min="9477" max="9477" width="14.875" customWidth="1"/>
    <col min="9478" max="9478" width="13.5" customWidth="1"/>
    <col min="9479" max="9479" width="16.375" customWidth="1"/>
    <col min="9481" max="9481" width="14" customWidth="1"/>
    <col min="9482" max="9482" width="11.375" customWidth="1"/>
    <col min="9729" max="9729" width="7" customWidth="1"/>
    <col min="9730" max="9730" width="5.75" customWidth="1"/>
    <col min="9731" max="9731" width="24.25" customWidth="1"/>
    <col min="9732" max="9732" width="16.75" customWidth="1"/>
    <col min="9733" max="9733" width="14.875" customWidth="1"/>
    <col min="9734" max="9734" width="13.5" customWidth="1"/>
    <col min="9735" max="9735" width="16.375" customWidth="1"/>
    <col min="9737" max="9737" width="14" customWidth="1"/>
    <col min="9738" max="9738" width="11.375" customWidth="1"/>
    <col min="9985" max="9985" width="7" customWidth="1"/>
    <col min="9986" max="9986" width="5.75" customWidth="1"/>
    <col min="9987" max="9987" width="24.25" customWidth="1"/>
    <col min="9988" max="9988" width="16.75" customWidth="1"/>
    <col min="9989" max="9989" width="14.875" customWidth="1"/>
    <col min="9990" max="9990" width="13.5" customWidth="1"/>
    <col min="9991" max="9991" width="16.375" customWidth="1"/>
    <col min="9993" max="9993" width="14" customWidth="1"/>
    <col min="9994" max="9994" width="11.375" customWidth="1"/>
    <col min="10241" max="10241" width="7" customWidth="1"/>
    <col min="10242" max="10242" width="5.75" customWidth="1"/>
    <col min="10243" max="10243" width="24.25" customWidth="1"/>
    <col min="10244" max="10244" width="16.75" customWidth="1"/>
    <col min="10245" max="10245" width="14.875" customWidth="1"/>
    <col min="10246" max="10246" width="13.5" customWidth="1"/>
    <col min="10247" max="10247" width="16.375" customWidth="1"/>
    <col min="10249" max="10249" width="14" customWidth="1"/>
    <col min="10250" max="10250" width="11.375" customWidth="1"/>
    <col min="10497" max="10497" width="7" customWidth="1"/>
    <col min="10498" max="10498" width="5.75" customWidth="1"/>
    <col min="10499" max="10499" width="24.25" customWidth="1"/>
    <col min="10500" max="10500" width="16.75" customWidth="1"/>
    <col min="10501" max="10501" width="14.875" customWidth="1"/>
    <col min="10502" max="10502" width="13.5" customWidth="1"/>
    <col min="10503" max="10503" width="16.375" customWidth="1"/>
    <col min="10505" max="10505" width="14" customWidth="1"/>
    <col min="10506" max="10506" width="11.375" customWidth="1"/>
    <col min="10753" max="10753" width="7" customWidth="1"/>
    <col min="10754" max="10754" width="5.75" customWidth="1"/>
    <col min="10755" max="10755" width="24.25" customWidth="1"/>
    <col min="10756" max="10756" width="16.75" customWidth="1"/>
    <col min="10757" max="10757" width="14.875" customWidth="1"/>
    <col min="10758" max="10758" width="13.5" customWidth="1"/>
    <col min="10759" max="10759" width="16.375" customWidth="1"/>
    <col min="10761" max="10761" width="14" customWidth="1"/>
    <col min="10762" max="10762" width="11.375" customWidth="1"/>
    <col min="11009" max="11009" width="7" customWidth="1"/>
    <col min="11010" max="11010" width="5.75" customWidth="1"/>
    <col min="11011" max="11011" width="24.25" customWidth="1"/>
    <col min="11012" max="11012" width="16.75" customWidth="1"/>
    <col min="11013" max="11013" width="14.875" customWidth="1"/>
    <col min="11014" max="11014" width="13.5" customWidth="1"/>
    <col min="11015" max="11015" width="16.375" customWidth="1"/>
    <col min="11017" max="11017" width="14" customWidth="1"/>
    <col min="11018" max="11018" width="11.375" customWidth="1"/>
    <col min="11265" max="11265" width="7" customWidth="1"/>
    <col min="11266" max="11266" width="5.75" customWidth="1"/>
    <col min="11267" max="11267" width="24.25" customWidth="1"/>
    <col min="11268" max="11268" width="16.75" customWidth="1"/>
    <col min="11269" max="11269" width="14.875" customWidth="1"/>
    <col min="11270" max="11270" width="13.5" customWidth="1"/>
    <col min="11271" max="11271" width="16.375" customWidth="1"/>
    <col min="11273" max="11273" width="14" customWidth="1"/>
    <col min="11274" max="11274" width="11.375" customWidth="1"/>
    <col min="11521" max="11521" width="7" customWidth="1"/>
    <col min="11522" max="11522" width="5.75" customWidth="1"/>
    <col min="11523" max="11523" width="24.25" customWidth="1"/>
    <col min="11524" max="11524" width="16.75" customWidth="1"/>
    <col min="11525" max="11525" width="14.875" customWidth="1"/>
    <col min="11526" max="11526" width="13.5" customWidth="1"/>
    <col min="11527" max="11527" width="16.375" customWidth="1"/>
    <col min="11529" max="11529" width="14" customWidth="1"/>
    <col min="11530" max="11530" width="11.375" customWidth="1"/>
    <col min="11777" max="11777" width="7" customWidth="1"/>
    <col min="11778" max="11778" width="5.75" customWidth="1"/>
    <col min="11779" max="11779" width="24.25" customWidth="1"/>
    <col min="11780" max="11780" width="16.75" customWidth="1"/>
    <col min="11781" max="11781" width="14.875" customWidth="1"/>
    <col min="11782" max="11782" width="13.5" customWidth="1"/>
    <col min="11783" max="11783" width="16.375" customWidth="1"/>
    <col min="11785" max="11785" width="14" customWidth="1"/>
    <col min="11786" max="11786" width="11.375" customWidth="1"/>
    <col min="12033" max="12033" width="7" customWidth="1"/>
    <col min="12034" max="12034" width="5.75" customWidth="1"/>
    <col min="12035" max="12035" width="24.25" customWidth="1"/>
    <col min="12036" max="12036" width="16.75" customWidth="1"/>
    <col min="12037" max="12037" width="14.875" customWidth="1"/>
    <col min="12038" max="12038" width="13.5" customWidth="1"/>
    <col min="12039" max="12039" width="16.375" customWidth="1"/>
    <col min="12041" max="12041" width="14" customWidth="1"/>
    <col min="12042" max="12042" width="11.375" customWidth="1"/>
    <col min="12289" max="12289" width="7" customWidth="1"/>
    <col min="12290" max="12290" width="5.75" customWidth="1"/>
    <col min="12291" max="12291" width="24.25" customWidth="1"/>
    <col min="12292" max="12292" width="16.75" customWidth="1"/>
    <col min="12293" max="12293" width="14.875" customWidth="1"/>
    <col min="12294" max="12294" width="13.5" customWidth="1"/>
    <col min="12295" max="12295" width="16.375" customWidth="1"/>
    <col min="12297" max="12297" width="14" customWidth="1"/>
    <col min="12298" max="12298" width="11.375" customWidth="1"/>
    <col min="12545" max="12545" width="7" customWidth="1"/>
    <col min="12546" max="12546" width="5.75" customWidth="1"/>
    <col min="12547" max="12547" width="24.25" customWidth="1"/>
    <col min="12548" max="12548" width="16.75" customWidth="1"/>
    <col min="12549" max="12549" width="14.875" customWidth="1"/>
    <col min="12550" max="12550" width="13.5" customWidth="1"/>
    <col min="12551" max="12551" width="16.375" customWidth="1"/>
    <col min="12553" max="12553" width="14" customWidth="1"/>
    <col min="12554" max="12554" width="11.375" customWidth="1"/>
    <col min="12801" max="12801" width="7" customWidth="1"/>
    <col min="12802" max="12802" width="5.75" customWidth="1"/>
    <col min="12803" max="12803" width="24.25" customWidth="1"/>
    <col min="12804" max="12804" width="16.75" customWidth="1"/>
    <col min="12805" max="12805" width="14.875" customWidth="1"/>
    <col min="12806" max="12806" width="13.5" customWidth="1"/>
    <col min="12807" max="12807" width="16.375" customWidth="1"/>
    <col min="12809" max="12809" width="14" customWidth="1"/>
    <col min="12810" max="12810" width="11.375" customWidth="1"/>
    <col min="13057" max="13057" width="7" customWidth="1"/>
    <col min="13058" max="13058" width="5.75" customWidth="1"/>
    <col min="13059" max="13059" width="24.25" customWidth="1"/>
    <col min="13060" max="13060" width="16.75" customWidth="1"/>
    <col min="13061" max="13061" width="14.875" customWidth="1"/>
    <col min="13062" max="13062" width="13.5" customWidth="1"/>
    <col min="13063" max="13063" width="16.375" customWidth="1"/>
    <col min="13065" max="13065" width="14" customWidth="1"/>
    <col min="13066" max="13066" width="11.375" customWidth="1"/>
    <col min="13313" max="13313" width="7" customWidth="1"/>
    <col min="13314" max="13314" width="5.75" customWidth="1"/>
    <col min="13315" max="13315" width="24.25" customWidth="1"/>
    <col min="13316" max="13316" width="16.75" customWidth="1"/>
    <col min="13317" max="13317" width="14.875" customWidth="1"/>
    <col min="13318" max="13318" width="13.5" customWidth="1"/>
    <col min="13319" max="13319" width="16.375" customWidth="1"/>
    <col min="13321" max="13321" width="14" customWidth="1"/>
    <col min="13322" max="13322" width="11.375" customWidth="1"/>
    <col min="13569" max="13569" width="7" customWidth="1"/>
    <col min="13570" max="13570" width="5.75" customWidth="1"/>
    <col min="13571" max="13571" width="24.25" customWidth="1"/>
    <col min="13572" max="13572" width="16.75" customWidth="1"/>
    <col min="13573" max="13573" width="14.875" customWidth="1"/>
    <col min="13574" max="13574" width="13.5" customWidth="1"/>
    <col min="13575" max="13575" width="16.375" customWidth="1"/>
    <col min="13577" max="13577" width="14" customWidth="1"/>
    <col min="13578" max="13578" width="11.375" customWidth="1"/>
    <col min="13825" max="13825" width="7" customWidth="1"/>
    <col min="13826" max="13826" width="5.75" customWidth="1"/>
    <col min="13827" max="13827" width="24.25" customWidth="1"/>
    <col min="13828" max="13828" width="16.75" customWidth="1"/>
    <col min="13829" max="13829" width="14.875" customWidth="1"/>
    <col min="13830" max="13830" width="13.5" customWidth="1"/>
    <col min="13831" max="13831" width="16.375" customWidth="1"/>
    <col min="13833" max="13833" width="14" customWidth="1"/>
    <col min="13834" max="13834" width="11.375" customWidth="1"/>
    <col min="14081" max="14081" width="7" customWidth="1"/>
    <col min="14082" max="14082" width="5.75" customWidth="1"/>
    <col min="14083" max="14083" width="24.25" customWidth="1"/>
    <col min="14084" max="14084" width="16.75" customWidth="1"/>
    <col min="14085" max="14085" width="14.875" customWidth="1"/>
    <col min="14086" max="14086" width="13.5" customWidth="1"/>
    <col min="14087" max="14087" width="16.375" customWidth="1"/>
    <col min="14089" max="14089" width="14" customWidth="1"/>
    <col min="14090" max="14090" width="11.375" customWidth="1"/>
    <col min="14337" max="14337" width="7" customWidth="1"/>
    <col min="14338" max="14338" width="5.75" customWidth="1"/>
    <col min="14339" max="14339" width="24.25" customWidth="1"/>
    <col min="14340" max="14340" width="16.75" customWidth="1"/>
    <col min="14341" max="14341" width="14.875" customWidth="1"/>
    <col min="14342" max="14342" width="13.5" customWidth="1"/>
    <col min="14343" max="14343" width="16.375" customWidth="1"/>
    <col min="14345" max="14345" width="14" customWidth="1"/>
    <col min="14346" max="14346" width="11.375" customWidth="1"/>
    <col min="14593" max="14593" width="7" customWidth="1"/>
    <col min="14594" max="14594" width="5.75" customWidth="1"/>
    <col min="14595" max="14595" width="24.25" customWidth="1"/>
    <col min="14596" max="14596" width="16.75" customWidth="1"/>
    <col min="14597" max="14597" width="14.875" customWidth="1"/>
    <col min="14598" max="14598" width="13.5" customWidth="1"/>
    <col min="14599" max="14599" width="16.375" customWidth="1"/>
    <col min="14601" max="14601" width="14" customWidth="1"/>
    <col min="14602" max="14602" width="11.375" customWidth="1"/>
    <col min="14849" max="14849" width="7" customWidth="1"/>
    <col min="14850" max="14850" width="5.75" customWidth="1"/>
    <col min="14851" max="14851" width="24.25" customWidth="1"/>
    <col min="14852" max="14852" width="16.75" customWidth="1"/>
    <col min="14853" max="14853" width="14.875" customWidth="1"/>
    <col min="14854" max="14854" width="13.5" customWidth="1"/>
    <col min="14855" max="14855" width="16.375" customWidth="1"/>
    <col min="14857" max="14857" width="14" customWidth="1"/>
    <col min="14858" max="14858" width="11.375" customWidth="1"/>
    <col min="15105" max="15105" width="7" customWidth="1"/>
    <col min="15106" max="15106" width="5.75" customWidth="1"/>
    <col min="15107" max="15107" width="24.25" customWidth="1"/>
    <col min="15108" max="15108" width="16.75" customWidth="1"/>
    <col min="15109" max="15109" width="14.875" customWidth="1"/>
    <col min="15110" max="15110" width="13.5" customWidth="1"/>
    <col min="15111" max="15111" width="16.375" customWidth="1"/>
    <col min="15113" max="15113" width="14" customWidth="1"/>
    <col min="15114" max="15114" width="11.375" customWidth="1"/>
    <col min="15361" max="15361" width="7" customWidth="1"/>
    <col min="15362" max="15362" width="5.75" customWidth="1"/>
    <col min="15363" max="15363" width="24.25" customWidth="1"/>
    <col min="15364" max="15364" width="16.75" customWidth="1"/>
    <col min="15365" max="15365" width="14.875" customWidth="1"/>
    <col min="15366" max="15366" width="13.5" customWidth="1"/>
    <col min="15367" max="15367" width="16.375" customWidth="1"/>
    <col min="15369" max="15369" width="14" customWidth="1"/>
    <col min="15370" max="15370" width="11.375" customWidth="1"/>
    <col min="15617" max="15617" width="7" customWidth="1"/>
    <col min="15618" max="15618" width="5.75" customWidth="1"/>
    <col min="15619" max="15619" width="24.25" customWidth="1"/>
    <col min="15620" max="15620" width="16.75" customWidth="1"/>
    <col min="15621" max="15621" width="14.875" customWidth="1"/>
    <col min="15622" max="15622" width="13.5" customWidth="1"/>
    <col min="15623" max="15623" width="16.375" customWidth="1"/>
    <col min="15625" max="15625" width="14" customWidth="1"/>
    <col min="15626" max="15626" width="11.375" customWidth="1"/>
    <col min="15873" max="15873" width="7" customWidth="1"/>
    <col min="15874" max="15874" width="5.75" customWidth="1"/>
    <col min="15875" max="15875" width="24.25" customWidth="1"/>
    <col min="15876" max="15876" width="16.75" customWidth="1"/>
    <col min="15877" max="15877" width="14.875" customWidth="1"/>
    <col min="15878" max="15878" width="13.5" customWidth="1"/>
    <col min="15879" max="15879" width="16.375" customWidth="1"/>
    <col min="15881" max="15881" width="14" customWidth="1"/>
    <col min="15882" max="15882" width="11.375" customWidth="1"/>
    <col min="16129" max="16129" width="7" customWidth="1"/>
    <col min="16130" max="16130" width="5.75" customWidth="1"/>
    <col min="16131" max="16131" width="24.25" customWidth="1"/>
    <col min="16132" max="16132" width="16.75" customWidth="1"/>
    <col min="16133" max="16133" width="14.875" customWidth="1"/>
    <col min="16134" max="16134" width="13.5" customWidth="1"/>
    <col min="16135" max="16135" width="16.375" customWidth="1"/>
    <col min="16137" max="16137" width="14" customWidth="1"/>
    <col min="16138" max="16138" width="11.375" customWidth="1"/>
  </cols>
  <sheetData>
    <row r="3" spans="1:10" ht="20.25" x14ac:dyDescent="0.3">
      <c r="A3" s="106" t="s">
        <v>95</v>
      </c>
    </row>
    <row r="5" spans="1:10" ht="15" x14ac:dyDescent="0.25">
      <c r="C5" s="182" t="s">
        <v>96</v>
      </c>
    </row>
    <row r="7" spans="1:10" x14ac:dyDescent="0.2">
      <c r="D7" s="108" t="s">
        <v>97</v>
      </c>
      <c r="E7" s="109" t="s">
        <v>98</v>
      </c>
      <c r="F7" s="108" t="s">
        <v>99</v>
      </c>
      <c r="G7" s="110" t="s">
        <v>100</v>
      </c>
      <c r="H7" s="111" t="s">
        <v>101</v>
      </c>
      <c r="I7" s="227" t="s">
        <v>102</v>
      </c>
    </row>
    <row r="8" spans="1:10" ht="15" x14ac:dyDescent="0.25">
      <c r="C8" s="183" t="s">
        <v>103</v>
      </c>
      <c r="D8" s="114" t="s">
        <v>104</v>
      </c>
      <c r="E8" s="114" t="s">
        <v>105</v>
      </c>
      <c r="F8" s="114" t="s">
        <v>106</v>
      </c>
      <c r="G8" s="114" t="s">
        <v>107</v>
      </c>
      <c r="H8" s="114" t="s">
        <v>106</v>
      </c>
      <c r="I8" s="114" t="s">
        <v>108</v>
      </c>
      <c r="J8" s="115"/>
    </row>
    <row r="9" spans="1:10" x14ac:dyDescent="0.2">
      <c r="C9" s="179" t="s">
        <v>109</v>
      </c>
      <c r="D9" s="109"/>
      <c r="E9" s="109"/>
      <c r="F9" s="117"/>
      <c r="G9" s="109">
        <v>0</v>
      </c>
      <c r="H9" s="109">
        <v>0</v>
      </c>
      <c r="I9" s="109">
        <v>0</v>
      </c>
      <c r="J9" s="118"/>
    </row>
    <row r="10" spans="1:10" x14ac:dyDescent="0.2">
      <c r="C10" t="s">
        <v>110</v>
      </c>
      <c r="D10" s="119">
        <f>(Ertragsschätzung!$C$5-Ertragsschätzung!$C$6)*((Ertragsschätzung!$C$7-Ertragsschätzung!$C$8)/10000)</f>
        <v>1.6559999999999999</v>
      </c>
      <c r="E10" s="119">
        <f>(Ertragsschätzung!$C$5-Ertragsschätzung!$C$6)*((Ertragsschätzung!$C$7-Ertragsschätzung!$C$8)/(Hackgutlinien!$C$37+Hackgutlinien!$C$40))/1000</f>
        <v>5.52</v>
      </c>
      <c r="F10" s="119">
        <f>(($E$10/G10)+(((Ertragsschätzung!$C$7-Ertragsschätzung!$C$8)/(Hackgutlinien!$C$37+Hackgutlinien!$C$40))*H10))*1.2</f>
        <v>2.408235294117647</v>
      </c>
      <c r="G10" s="193">
        <v>3.4</v>
      </c>
      <c r="H10" s="120">
        <f>45/60/60</f>
        <v>1.2500000000000001E-2</v>
      </c>
      <c r="I10" s="108">
        <v>250</v>
      </c>
    </row>
    <row r="11" spans="1:10" x14ac:dyDescent="0.2">
      <c r="C11" t="s">
        <v>111</v>
      </c>
      <c r="D11" s="119"/>
      <c r="E11" s="119"/>
      <c r="F11" s="119">
        <f>(($E$10/G11)+(((Ertragsschätzung!$C$7-Ertragsschätzung!$C$8)/(Hackgutlinien!$C$37+Hackgutlinien!$C$40))*H11))*1.2</f>
        <v>2.2502702702702702</v>
      </c>
      <c r="G11" s="180">
        <v>3.7</v>
      </c>
      <c r="H11" s="120">
        <f>45/60/60</f>
        <v>1.2500000000000001E-2</v>
      </c>
      <c r="I11" s="108">
        <v>350</v>
      </c>
    </row>
    <row r="12" spans="1:10" x14ac:dyDescent="0.2">
      <c r="C12" t="s">
        <v>77</v>
      </c>
      <c r="D12" s="119"/>
      <c r="E12" s="119"/>
      <c r="F12" s="119">
        <f>(($E$10/G12)+(((Ertragsschätzung!$C$7-Ertragsschätzung!$C$8)/(Hackgutlinien!$C$37+Hackgutlinien!$C$40))*H12))*1.2</f>
        <v>2.2502702702702702</v>
      </c>
      <c r="G12" s="180">
        <v>3.7</v>
      </c>
      <c r="H12" s="120">
        <f>45/60/60</f>
        <v>1.2500000000000001E-2</v>
      </c>
      <c r="I12" s="108">
        <v>400</v>
      </c>
    </row>
    <row r="13" spans="1:10" x14ac:dyDescent="0.2">
      <c r="C13" t="s">
        <v>112</v>
      </c>
      <c r="D13" s="119"/>
      <c r="E13" s="119"/>
      <c r="F13" s="119">
        <f>(($E$10/G13)+(((Ertragsschätzung!$C$7-Ertragsschätzung!$C$8)/(Hackgutlinien!$C$37+Hackgutlinien!$C$40))*H13))*1.2</f>
        <v>4.3564705882352941</v>
      </c>
      <c r="G13" s="180">
        <v>1.7</v>
      </c>
      <c r="H13" s="120">
        <f>45/60/60</f>
        <v>1.2500000000000001E-2</v>
      </c>
      <c r="I13" s="108">
        <v>200</v>
      </c>
    </row>
    <row r="14" spans="1:10" x14ac:dyDescent="0.2">
      <c r="C14" t="s">
        <v>113</v>
      </c>
      <c r="D14" s="119"/>
      <c r="E14" s="119"/>
      <c r="F14" s="119">
        <f>(($E$10/G14)+(((Ertragsschätzung!$C$7-Ertragsschätzung!$C$8)/(Hackgutlinien!$C$37+Hackgutlinien!$C$40))*H14))*1.2</f>
        <v>3.6142857142857134</v>
      </c>
      <c r="G14" s="180">
        <v>2.1</v>
      </c>
      <c r="H14" s="120">
        <f>45/60/60</f>
        <v>1.2500000000000001E-2</v>
      </c>
      <c r="I14" s="108">
        <v>135</v>
      </c>
    </row>
    <row r="15" spans="1:10" x14ac:dyDescent="0.2">
      <c r="F15" s="108"/>
      <c r="G15" s="122"/>
      <c r="H15" s="108"/>
    </row>
    <row r="16" spans="1:10" x14ac:dyDescent="0.2">
      <c r="F16" s="108"/>
      <c r="G16" s="122"/>
      <c r="H16" s="108"/>
      <c r="I16" s="123"/>
    </row>
    <row r="17" spans="3:9" x14ac:dyDescent="0.2">
      <c r="F17" s="108"/>
      <c r="G17" s="122"/>
      <c r="H17" s="108"/>
      <c r="I17" s="111"/>
    </row>
    <row r="18" spans="3:9" x14ac:dyDescent="0.2">
      <c r="E18" s="108"/>
    </row>
    <row r="19" spans="3:9" ht="15" x14ac:dyDescent="0.25">
      <c r="C19" s="184" t="s">
        <v>114</v>
      </c>
      <c r="E19" s="108"/>
    </row>
    <row r="20" spans="3:9" x14ac:dyDescent="0.2">
      <c r="C20" s="124"/>
      <c r="E20" s="108" t="s">
        <v>115</v>
      </c>
    </row>
    <row r="21" spans="3:9" x14ac:dyDescent="0.2">
      <c r="E21" s="108" t="s">
        <v>116</v>
      </c>
    </row>
    <row r="22" spans="3:9" x14ac:dyDescent="0.2">
      <c r="D22" s="108" t="s">
        <v>97</v>
      </c>
      <c r="E22" s="109" t="s">
        <v>117</v>
      </c>
      <c r="F22" s="108" t="s">
        <v>118</v>
      </c>
    </row>
    <row r="23" spans="3:9" ht="15" x14ac:dyDescent="0.25">
      <c r="C23" s="183" t="s">
        <v>103</v>
      </c>
      <c r="D23" s="114" t="s">
        <v>104</v>
      </c>
      <c r="E23" s="114" t="s">
        <v>119</v>
      </c>
      <c r="F23" s="114" t="s">
        <v>106</v>
      </c>
    </row>
    <row r="24" spans="3:9" x14ac:dyDescent="0.2">
      <c r="C24" s="179" t="s">
        <v>109</v>
      </c>
      <c r="D24" s="109"/>
      <c r="E24" s="109">
        <v>0</v>
      </c>
      <c r="F24" s="109"/>
    </row>
    <row r="25" spans="3:9" x14ac:dyDescent="0.2">
      <c r="C25" t="s">
        <v>110</v>
      </c>
      <c r="D25" s="117">
        <f>Ertragsschätzung!$C$11</f>
        <v>0</v>
      </c>
      <c r="E25" s="180">
        <v>0.66500000000000004</v>
      </c>
      <c r="F25" s="119">
        <f>$D$25/E25</f>
        <v>0</v>
      </c>
    </row>
    <row r="26" spans="3:9" x14ac:dyDescent="0.2">
      <c r="C26" t="s">
        <v>111</v>
      </c>
      <c r="D26" s="108"/>
      <c r="E26" s="180">
        <v>0.70499999999999996</v>
      </c>
      <c r="F26" s="119">
        <f>$D$25/E26</f>
        <v>0</v>
      </c>
    </row>
    <row r="27" spans="3:9" x14ac:dyDescent="0.2">
      <c r="C27" t="s">
        <v>77</v>
      </c>
      <c r="D27" s="108"/>
      <c r="E27" s="180">
        <v>0.70499999999999996</v>
      </c>
      <c r="F27" s="119">
        <f>$D$25/E27</f>
        <v>0</v>
      </c>
    </row>
    <row r="28" spans="3:9" x14ac:dyDescent="0.2">
      <c r="C28" t="s">
        <v>112</v>
      </c>
      <c r="D28" s="108"/>
      <c r="E28" s="180">
        <v>0.39700000000000002</v>
      </c>
      <c r="F28" s="119">
        <f>$D$25/E28</f>
        <v>0</v>
      </c>
    </row>
    <row r="29" spans="3:9" x14ac:dyDescent="0.2">
      <c r="C29" t="s">
        <v>113</v>
      </c>
      <c r="D29" s="108"/>
      <c r="E29" s="180">
        <v>0.48399999999999999</v>
      </c>
      <c r="F29" s="119">
        <f>$D$25/E29</f>
        <v>0</v>
      </c>
    </row>
    <row r="30" spans="3:9" x14ac:dyDescent="0.2">
      <c r="E30" s="108"/>
      <c r="F30" s="125"/>
    </row>
    <row r="31" spans="3:9" x14ac:dyDescent="0.2">
      <c r="E31" s="126"/>
    </row>
    <row r="32" spans="3:9" x14ac:dyDescent="0.2">
      <c r="E32" s="108"/>
    </row>
    <row r="34" spans="1:19" ht="20.25" x14ac:dyDescent="0.3">
      <c r="A34" s="106" t="s">
        <v>120</v>
      </c>
    </row>
    <row r="36" spans="1:19" ht="18" x14ac:dyDescent="0.25">
      <c r="B36" s="127" t="s">
        <v>51</v>
      </c>
    </row>
    <row r="37" spans="1:19" x14ac:dyDescent="0.2">
      <c r="E37" s="108" t="s">
        <v>116</v>
      </c>
    </row>
    <row r="38" spans="1:19" x14ac:dyDescent="0.2">
      <c r="D38" s="108" t="s">
        <v>97</v>
      </c>
      <c r="E38" s="109" t="s">
        <v>117</v>
      </c>
      <c r="F38" s="108" t="s">
        <v>121</v>
      </c>
      <c r="G38" s="227" t="s">
        <v>122</v>
      </c>
    </row>
    <row r="39" spans="1:19" ht="15" x14ac:dyDescent="0.25">
      <c r="C39" s="183" t="s">
        <v>123</v>
      </c>
      <c r="D39" s="114" t="s">
        <v>104</v>
      </c>
      <c r="E39" s="114" t="s">
        <v>119</v>
      </c>
      <c r="F39" s="114" t="s">
        <v>106</v>
      </c>
      <c r="G39" s="114" t="s">
        <v>108</v>
      </c>
      <c r="H39" s="109"/>
      <c r="J39" s="128"/>
      <c r="K39" s="118"/>
      <c r="L39" s="118"/>
      <c r="M39" s="118"/>
      <c r="N39" s="118"/>
      <c r="O39" s="118"/>
      <c r="P39" s="118"/>
      <c r="Q39" s="118"/>
      <c r="R39" s="118"/>
      <c r="S39" s="118"/>
    </row>
    <row r="40" spans="1:19" x14ac:dyDescent="0.2">
      <c r="C40" t="s">
        <v>109</v>
      </c>
      <c r="D40" s="109"/>
      <c r="E40" s="109">
        <v>0</v>
      </c>
      <c r="F40" s="117"/>
      <c r="G40" s="109">
        <v>0</v>
      </c>
      <c r="H40" s="109"/>
      <c r="J40" s="118"/>
      <c r="K40" s="118"/>
      <c r="L40" s="118"/>
      <c r="M40" s="118"/>
      <c r="N40" s="118"/>
      <c r="O40" s="118"/>
      <c r="P40" s="118"/>
      <c r="Q40" s="118"/>
      <c r="R40" s="118"/>
      <c r="S40" s="118"/>
    </row>
    <row r="41" spans="1:19" x14ac:dyDescent="0.2">
      <c r="C41" t="s">
        <v>124</v>
      </c>
      <c r="D41" s="117">
        <f>(Ertragsschätzung!$C$5-Ertragsschätzung!$C$6)*((Ertragsschätzung!$C$7-Ertragsschätzung!$C$8)/10000)</f>
        <v>1.6559999999999999</v>
      </c>
      <c r="E41" s="180">
        <v>0.02</v>
      </c>
      <c r="F41" s="119">
        <f>$D$41/E41</f>
        <v>82.8</v>
      </c>
      <c r="G41" s="185">
        <v>49</v>
      </c>
      <c r="H41" s="130"/>
      <c r="J41" s="131"/>
      <c r="K41" s="118"/>
      <c r="L41" s="109"/>
      <c r="M41" s="109"/>
      <c r="N41" s="109"/>
      <c r="O41" s="109"/>
      <c r="P41" s="118"/>
      <c r="Q41" s="118"/>
      <c r="R41" s="118"/>
      <c r="S41" s="118"/>
    </row>
    <row r="42" spans="1:19" x14ac:dyDescent="0.2">
      <c r="C42" t="s">
        <v>27</v>
      </c>
      <c r="D42" s="119"/>
      <c r="E42" s="180">
        <v>0.5</v>
      </c>
      <c r="F42" s="119">
        <f>$D$41/E42</f>
        <v>3.3119999999999998</v>
      </c>
      <c r="G42" s="180">
        <v>200</v>
      </c>
      <c r="H42" s="108"/>
      <c r="J42" s="109"/>
      <c r="K42" s="118"/>
      <c r="L42" s="109"/>
      <c r="M42" s="109"/>
      <c r="N42" s="132"/>
      <c r="O42" s="133"/>
      <c r="P42" s="118"/>
      <c r="Q42" s="118"/>
      <c r="R42" s="118"/>
      <c r="S42" s="118"/>
    </row>
    <row r="43" spans="1:19" x14ac:dyDescent="0.2">
      <c r="C43" t="s">
        <v>125</v>
      </c>
      <c r="E43" s="180">
        <v>4.4999999999999998E-2</v>
      </c>
      <c r="F43" s="119">
        <f>$D$41/E43</f>
        <v>36.799999999999997</v>
      </c>
      <c r="G43" s="180">
        <v>80</v>
      </c>
      <c r="H43" s="134"/>
      <c r="J43" s="109"/>
      <c r="K43" s="118"/>
      <c r="L43" s="109"/>
      <c r="M43" s="109"/>
      <c r="N43" s="132"/>
      <c r="O43" s="133"/>
      <c r="P43" s="118"/>
      <c r="Q43" s="118"/>
      <c r="R43" s="118"/>
      <c r="S43" s="118"/>
    </row>
    <row r="44" spans="1:19" x14ac:dyDescent="0.2">
      <c r="C44" t="s">
        <v>126</v>
      </c>
      <c r="E44" s="181">
        <v>0.04</v>
      </c>
      <c r="F44" s="119">
        <f>$D$41/E44</f>
        <v>41.4</v>
      </c>
      <c r="G44" s="180">
        <v>80</v>
      </c>
      <c r="H44" s="134"/>
      <c r="J44" s="109"/>
      <c r="K44" s="118"/>
      <c r="L44" s="118"/>
      <c r="M44" s="118"/>
      <c r="N44" s="132"/>
      <c r="O44" s="133"/>
      <c r="P44" s="118"/>
      <c r="Q44" s="118"/>
      <c r="R44" s="118"/>
      <c r="S44" s="118"/>
    </row>
    <row r="45" spans="1:19" x14ac:dyDescent="0.2">
      <c r="C45" s="186" t="s">
        <v>127</v>
      </c>
      <c r="E45" s="180">
        <v>0.05</v>
      </c>
      <c r="F45" s="119">
        <f>$D$41/E45</f>
        <v>33.119999999999997</v>
      </c>
      <c r="G45" s="180">
        <v>90</v>
      </c>
      <c r="H45" s="108"/>
      <c r="J45" s="109"/>
      <c r="K45" s="118"/>
      <c r="L45" s="109"/>
      <c r="M45" s="109"/>
      <c r="N45" s="132"/>
      <c r="O45" s="133"/>
      <c r="P45" s="118"/>
      <c r="Q45" s="118"/>
      <c r="R45" s="118"/>
      <c r="S45" s="118"/>
    </row>
    <row r="46" spans="1:19" x14ac:dyDescent="0.2">
      <c r="G46" s="122"/>
      <c r="J46" s="109"/>
      <c r="K46" s="118"/>
      <c r="L46" s="109"/>
      <c r="M46" s="109"/>
      <c r="N46" s="132"/>
      <c r="O46" s="133"/>
      <c r="P46" s="118"/>
      <c r="Q46" s="118"/>
      <c r="R46" s="118"/>
      <c r="S46" s="118"/>
    </row>
    <row r="47" spans="1:19" x14ac:dyDescent="0.2">
      <c r="J47" s="109"/>
      <c r="K47" s="118"/>
      <c r="L47" s="109"/>
      <c r="M47" s="109"/>
      <c r="N47" s="132"/>
      <c r="O47" s="133"/>
      <c r="P47" s="118"/>
      <c r="Q47" s="118"/>
      <c r="R47" s="118"/>
      <c r="S47" s="118"/>
    </row>
    <row r="48" spans="1:19" ht="15" x14ac:dyDescent="0.25">
      <c r="C48" s="184" t="s">
        <v>114</v>
      </c>
      <c r="J48" s="109"/>
      <c r="K48" s="118"/>
      <c r="L48" s="109"/>
      <c r="M48" s="136"/>
      <c r="N48" s="132"/>
      <c r="O48" s="133"/>
      <c r="P48" s="118"/>
      <c r="Q48" s="118"/>
      <c r="R48" s="118"/>
      <c r="S48" s="118"/>
    </row>
    <row r="49" spans="2:19" x14ac:dyDescent="0.2">
      <c r="J49" s="109"/>
      <c r="K49" s="118"/>
      <c r="L49" s="109"/>
      <c r="M49" s="109"/>
      <c r="N49" s="132"/>
      <c r="O49" s="133"/>
      <c r="P49" s="118"/>
      <c r="Q49" s="118"/>
      <c r="R49" s="118"/>
      <c r="S49" s="118"/>
    </row>
    <row r="50" spans="2:19" x14ac:dyDescent="0.2">
      <c r="E50" s="108" t="s">
        <v>116</v>
      </c>
      <c r="J50" s="109"/>
      <c r="K50" s="118"/>
      <c r="L50" s="109"/>
      <c r="M50" s="109"/>
      <c r="N50" s="132"/>
      <c r="O50" s="133"/>
      <c r="P50" s="118"/>
      <c r="Q50" s="118"/>
      <c r="R50" s="118"/>
      <c r="S50" s="118"/>
    </row>
    <row r="51" spans="2:19" x14ac:dyDescent="0.2">
      <c r="D51" s="108" t="s">
        <v>97</v>
      </c>
      <c r="E51" s="109" t="s">
        <v>117</v>
      </c>
      <c r="F51" s="108" t="s">
        <v>128</v>
      </c>
      <c r="J51" s="109"/>
      <c r="K51" s="118"/>
      <c r="L51" s="118"/>
      <c r="M51" s="118"/>
      <c r="N51" s="118"/>
      <c r="O51" s="109"/>
      <c r="P51" s="118"/>
      <c r="Q51" s="118"/>
      <c r="R51" s="118"/>
      <c r="S51" s="118"/>
    </row>
    <row r="52" spans="2:19" ht="15" x14ac:dyDescent="0.25">
      <c r="C52" s="183" t="s">
        <v>123</v>
      </c>
      <c r="D52" s="114" t="s">
        <v>104</v>
      </c>
      <c r="E52" s="114" t="s">
        <v>119</v>
      </c>
      <c r="F52" s="114" t="s">
        <v>106</v>
      </c>
      <c r="J52" s="109"/>
      <c r="K52" s="118"/>
      <c r="L52" s="118"/>
      <c r="M52" s="118"/>
      <c r="N52" s="118"/>
      <c r="O52" s="109"/>
      <c r="P52" s="118"/>
      <c r="Q52" s="118"/>
      <c r="R52" s="118"/>
      <c r="S52" s="118"/>
    </row>
    <row r="53" spans="2:19" x14ac:dyDescent="0.2">
      <c r="C53" t="s">
        <v>109</v>
      </c>
      <c r="D53" s="109"/>
      <c r="E53" s="109">
        <v>0</v>
      </c>
      <c r="F53" s="117"/>
      <c r="J53" s="109"/>
      <c r="K53" s="118"/>
      <c r="L53" s="109"/>
      <c r="M53" s="118"/>
      <c r="N53" s="118"/>
      <c r="O53" s="109"/>
      <c r="P53" s="109"/>
      <c r="Q53" s="118"/>
      <c r="R53" s="118"/>
      <c r="S53" s="118"/>
    </row>
    <row r="54" spans="2:19" x14ac:dyDescent="0.2">
      <c r="C54" t="s">
        <v>124</v>
      </c>
      <c r="D54" s="117">
        <f>Ertragsschätzung!$C$11</f>
        <v>0</v>
      </c>
      <c r="E54" s="180">
        <v>0.02</v>
      </c>
      <c r="F54" s="119">
        <f>$D$54/E54</f>
        <v>0</v>
      </c>
      <c r="H54" s="118"/>
      <c r="I54" s="118"/>
      <c r="J54" s="109"/>
      <c r="K54" s="118"/>
      <c r="L54" s="109"/>
      <c r="M54" s="118"/>
      <c r="N54" s="118"/>
      <c r="O54" s="109"/>
      <c r="P54" s="118"/>
      <c r="Q54" s="118"/>
      <c r="R54" s="118"/>
      <c r="S54" s="118"/>
    </row>
    <row r="55" spans="2:19" x14ac:dyDescent="0.2">
      <c r="C55" t="s">
        <v>27</v>
      </c>
      <c r="E55" s="180">
        <v>0.5</v>
      </c>
      <c r="F55" s="119">
        <f>$D$54/E55</f>
        <v>0</v>
      </c>
      <c r="H55" s="118"/>
      <c r="I55" s="118"/>
      <c r="J55" s="109"/>
      <c r="K55" s="118"/>
      <c r="L55" s="109"/>
      <c r="M55" s="109"/>
      <c r="N55" s="132"/>
      <c r="O55" s="109"/>
      <c r="P55" s="118"/>
      <c r="Q55" s="118"/>
      <c r="R55" s="118"/>
      <c r="S55" s="118"/>
    </row>
    <row r="56" spans="2:19" x14ac:dyDescent="0.2">
      <c r="C56" t="s">
        <v>125</v>
      </c>
      <c r="E56" s="180">
        <v>4.4999999999999998E-2</v>
      </c>
      <c r="F56" s="119">
        <f>$D$54/E56</f>
        <v>0</v>
      </c>
      <c r="H56" s="118"/>
      <c r="I56" s="118"/>
      <c r="J56" s="109"/>
      <c r="K56" s="118"/>
      <c r="L56" s="109"/>
      <c r="M56" s="109"/>
      <c r="N56" s="118"/>
      <c r="O56" s="109"/>
      <c r="P56" s="118"/>
      <c r="Q56" s="118"/>
      <c r="R56" s="118"/>
      <c r="S56" s="118"/>
    </row>
    <row r="57" spans="2:19" x14ac:dyDescent="0.2">
      <c r="C57" t="s">
        <v>126</v>
      </c>
      <c r="E57" s="181">
        <v>0.04</v>
      </c>
      <c r="F57" s="119">
        <f>$D$54/E57</f>
        <v>0</v>
      </c>
      <c r="H57" s="118"/>
      <c r="I57" s="118"/>
      <c r="J57" s="109"/>
      <c r="K57" s="133"/>
      <c r="L57" s="109"/>
      <c r="M57" s="118"/>
      <c r="N57" s="118"/>
      <c r="O57" s="109"/>
      <c r="P57" s="118"/>
      <c r="Q57" s="118"/>
      <c r="R57" s="118"/>
      <c r="S57" s="118"/>
    </row>
    <row r="58" spans="2:19" x14ac:dyDescent="0.2">
      <c r="C58" s="186" t="s">
        <v>127</v>
      </c>
      <c r="E58" s="180">
        <v>0.05</v>
      </c>
      <c r="F58" s="119">
        <f>$D$54/E58</f>
        <v>0</v>
      </c>
      <c r="H58" s="118"/>
      <c r="I58" s="118"/>
      <c r="J58" s="109"/>
      <c r="K58" s="118"/>
      <c r="L58" s="109"/>
      <c r="M58" s="118"/>
      <c r="N58" s="118"/>
      <c r="O58" s="118"/>
      <c r="P58" s="118"/>
      <c r="Q58" s="118"/>
      <c r="R58" s="118"/>
      <c r="S58" s="118"/>
    </row>
    <row r="59" spans="2:19" x14ac:dyDescent="0.2">
      <c r="J59" s="109"/>
      <c r="K59" s="118"/>
      <c r="L59" s="109"/>
      <c r="M59" s="118"/>
      <c r="N59" s="118"/>
      <c r="O59" s="109"/>
      <c r="P59" s="109"/>
      <c r="Q59" s="109"/>
      <c r="R59" s="109"/>
      <c r="S59" s="118"/>
    </row>
    <row r="60" spans="2:19" x14ac:dyDescent="0.2">
      <c r="J60" s="109"/>
      <c r="K60" s="118"/>
      <c r="L60" s="109"/>
      <c r="M60" s="109"/>
      <c r="N60" s="132"/>
      <c r="O60" s="137"/>
      <c r="P60" s="109"/>
      <c r="Q60" s="109"/>
      <c r="R60" s="109"/>
      <c r="S60" s="133"/>
    </row>
    <row r="61" spans="2:19" ht="18" x14ac:dyDescent="0.25">
      <c r="B61" s="127" t="s">
        <v>129</v>
      </c>
      <c r="C61" s="138"/>
      <c r="D61" s="138"/>
      <c r="E61" s="138"/>
      <c r="F61" s="138"/>
      <c r="J61" s="109"/>
      <c r="K61" s="118"/>
      <c r="L61" s="109"/>
      <c r="M61" s="109"/>
      <c r="N61" s="132"/>
      <c r="O61" s="109"/>
      <c r="P61" s="109"/>
      <c r="Q61" s="109"/>
      <c r="R61" s="109"/>
      <c r="S61" s="133"/>
    </row>
    <row r="62" spans="2:19" x14ac:dyDescent="0.2">
      <c r="B62" s="138"/>
      <c r="C62" s="187"/>
      <c r="D62" s="188" t="s">
        <v>130</v>
      </c>
      <c r="E62" s="189" t="s">
        <v>131</v>
      </c>
      <c r="F62" s="189" t="s">
        <v>131</v>
      </c>
      <c r="J62" s="109"/>
      <c r="K62" s="118"/>
      <c r="L62" s="109"/>
      <c r="M62" s="109"/>
      <c r="N62" s="132"/>
      <c r="O62" s="109"/>
      <c r="P62" s="109"/>
      <c r="Q62" s="109"/>
      <c r="R62" s="109"/>
      <c r="S62" s="133"/>
    </row>
    <row r="63" spans="2:19" x14ac:dyDescent="0.2">
      <c r="B63" s="138"/>
      <c r="C63" s="190" t="s">
        <v>132</v>
      </c>
      <c r="D63" s="191" t="s">
        <v>133</v>
      </c>
      <c r="E63" s="191" t="s">
        <v>134</v>
      </c>
      <c r="F63" s="191" t="s">
        <v>106</v>
      </c>
      <c r="J63" s="109"/>
      <c r="K63" s="118"/>
      <c r="L63" s="109"/>
      <c r="M63" s="109"/>
      <c r="N63" s="132"/>
      <c r="O63" s="132"/>
      <c r="P63" s="109"/>
      <c r="Q63" s="109"/>
      <c r="R63" s="109"/>
      <c r="S63" s="133"/>
    </row>
    <row r="64" spans="2:19" x14ac:dyDescent="0.2">
      <c r="B64" s="138"/>
      <c r="C64" s="192">
        <f>IF(Ertragsschätzung!C27&lt;&gt;"",Ertragsschätzung!C27,Ertragsschätzung!C23)</f>
        <v>264.54599999999999</v>
      </c>
      <c r="D64" s="193">
        <v>0.8</v>
      </c>
      <c r="E64" s="193">
        <f>C64/D64</f>
        <v>330.68249999999995</v>
      </c>
      <c r="F64" s="193">
        <f>E64/60</f>
        <v>5.5113749999999992</v>
      </c>
      <c r="J64" s="109"/>
      <c r="K64" s="118"/>
      <c r="L64" s="109"/>
      <c r="M64" s="109"/>
      <c r="N64" s="132"/>
      <c r="O64" s="132"/>
      <c r="P64" s="109"/>
      <c r="Q64" s="109"/>
      <c r="R64" s="109"/>
      <c r="S64" s="133"/>
    </row>
    <row r="65" spans="2:19" x14ac:dyDescent="0.2">
      <c r="B65" s="138"/>
      <c r="C65" s="138"/>
      <c r="D65" s="121"/>
      <c r="E65" s="138"/>
      <c r="F65" s="138"/>
      <c r="J65" s="109"/>
      <c r="K65" s="118"/>
      <c r="L65" s="109"/>
      <c r="M65" s="109"/>
      <c r="N65" s="132"/>
      <c r="O65" s="118"/>
      <c r="P65" s="109"/>
      <c r="Q65" s="109"/>
      <c r="R65" s="109"/>
      <c r="S65" s="118"/>
    </row>
    <row r="66" spans="2:19" x14ac:dyDescent="0.2">
      <c r="C66" s="139"/>
      <c r="D66" s="139"/>
      <c r="E66" s="139"/>
      <c r="F66" s="139"/>
      <c r="I66" s="119"/>
      <c r="J66" s="132"/>
      <c r="K66" s="118"/>
      <c r="L66" s="118"/>
      <c r="M66" s="118"/>
      <c r="N66" s="118"/>
      <c r="O66" s="118"/>
      <c r="P66" s="118"/>
      <c r="Q66" s="118"/>
      <c r="R66" s="118"/>
      <c r="S66" s="118"/>
    </row>
    <row r="67" spans="2:19" x14ac:dyDescent="0.2">
      <c r="J67" s="109"/>
      <c r="K67" s="118"/>
      <c r="L67" s="118"/>
      <c r="M67" s="118"/>
      <c r="N67" s="118"/>
      <c r="O67" s="118"/>
      <c r="P67" s="118"/>
      <c r="Q67" s="118"/>
      <c r="R67" s="118"/>
      <c r="S67" s="118"/>
    </row>
    <row r="68" spans="2:19" x14ac:dyDescent="0.2">
      <c r="J68" s="109"/>
      <c r="K68" s="118"/>
      <c r="L68" s="118"/>
      <c r="M68" s="118"/>
      <c r="N68" s="118"/>
      <c r="O68" s="118"/>
      <c r="P68" s="118"/>
      <c r="Q68" s="118"/>
      <c r="R68" s="118"/>
      <c r="S68" s="118"/>
    </row>
  </sheetData>
  <sheetProtection password="BBAF" sheet="1" objects="1" scenarios="1"/>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84"/>
  <sheetViews>
    <sheetView workbookViewId="0"/>
  </sheetViews>
  <sheetFormatPr baseColWidth="10" defaultRowHeight="14.25" x14ac:dyDescent="0.2"/>
  <cols>
    <col min="1" max="1" width="4" customWidth="1"/>
    <col min="2" max="2" width="4.125" customWidth="1"/>
    <col min="3" max="3" width="35.125" customWidth="1"/>
    <col min="4" max="4" width="17.5" customWidth="1"/>
    <col min="5" max="5" width="15.25" customWidth="1"/>
    <col min="6" max="6" width="16.25" customWidth="1"/>
    <col min="7" max="7" width="13.625" customWidth="1"/>
    <col min="8" max="8" width="11.875" customWidth="1"/>
    <col min="10" max="10" width="11.125" customWidth="1"/>
    <col min="11" max="12" width="15.125" customWidth="1"/>
    <col min="13" max="13" width="11.875" customWidth="1"/>
    <col min="14" max="14" width="10.125" customWidth="1"/>
    <col min="16" max="16" width="18.875" customWidth="1"/>
    <col min="17" max="17" width="16.625" customWidth="1"/>
    <col min="257" max="257" width="4" customWidth="1"/>
    <col min="258" max="258" width="4.125" customWidth="1"/>
    <col min="259" max="259" width="35.125" customWidth="1"/>
    <col min="260" max="260" width="17.5" customWidth="1"/>
    <col min="261" max="261" width="14.625" customWidth="1"/>
    <col min="262" max="262" width="15.375" customWidth="1"/>
    <col min="263" max="263" width="13.625" customWidth="1"/>
    <col min="264" max="264" width="11.25" customWidth="1"/>
    <col min="266" max="266" width="9.875" customWidth="1"/>
    <col min="267" max="268" width="15.125" customWidth="1"/>
    <col min="269" max="269" width="11.875" customWidth="1"/>
    <col min="270" max="270" width="10.125" customWidth="1"/>
    <col min="272" max="272" width="18.875" customWidth="1"/>
    <col min="273" max="273" width="16.625" customWidth="1"/>
    <col min="513" max="513" width="4" customWidth="1"/>
    <col min="514" max="514" width="4.125" customWidth="1"/>
    <col min="515" max="515" width="35.125" customWidth="1"/>
    <col min="516" max="516" width="17.5" customWidth="1"/>
    <col min="517" max="517" width="14.625" customWidth="1"/>
    <col min="518" max="518" width="15.375" customWidth="1"/>
    <col min="519" max="519" width="13.625" customWidth="1"/>
    <col min="520" max="520" width="11.25" customWidth="1"/>
    <col min="522" max="522" width="9.875" customWidth="1"/>
    <col min="523" max="524" width="15.125" customWidth="1"/>
    <col min="525" max="525" width="11.875" customWidth="1"/>
    <col min="526" max="526" width="10.125" customWidth="1"/>
    <col min="528" max="528" width="18.875" customWidth="1"/>
    <col min="529" max="529" width="16.625" customWidth="1"/>
    <col min="769" max="769" width="4" customWidth="1"/>
    <col min="770" max="770" width="4.125" customWidth="1"/>
    <col min="771" max="771" width="35.125" customWidth="1"/>
    <col min="772" max="772" width="17.5" customWidth="1"/>
    <col min="773" max="773" width="14.625" customWidth="1"/>
    <col min="774" max="774" width="15.375" customWidth="1"/>
    <col min="775" max="775" width="13.625" customWidth="1"/>
    <col min="776" max="776" width="11.25" customWidth="1"/>
    <col min="778" max="778" width="9.875" customWidth="1"/>
    <col min="779" max="780" width="15.125" customWidth="1"/>
    <col min="781" max="781" width="11.875" customWidth="1"/>
    <col min="782" max="782" width="10.125" customWidth="1"/>
    <col min="784" max="784" width="18.875" customWidth="1"/>
    <col min="785" max="785" width="16.625" customWidth="1"/>
    <col min="1025" max="1025" width="4" customWidth="1"/>
    <col min="1026" max="1026" width="4.125" customWidth="1"/>
    <col min="1027" max="1027" width="35.125" customWidth="1"/>
    <col min="1028" max="1028" width="17.5" customWidth="1"/>
    <col min="1029" max="1029" width="14.625" customWidth="1"/>
    <col min="1030" max="1030" width="15.375" customWidth="1"/>
    <col min="1031" max="1031" width="13.625" customWidth="1"/>
    <col min="1032" max="1032" width="11.25" customWidth="1"/>
    <col min="1034" max="1034" width="9.875" customWidth="1"/>
    <col min="1035" max="1036" width="15.125" customWidth="1"/>
    <col min="1037" max="1037" width="11.875" customWidth="1"/>
    <col min="1038" max="1038" width="10.125" customWidth="1"/>
    <col min="1040" max="1040" width="18.875" customWidth="1"/>
    <col min="1041" max="1041" width="16.625" customWidth="1"/>
    <col min="1281" max="1281" width="4" customWidth="1"/>
    <col min="1282" max="1282" width="4.125" customWidth="1"/>
    <col min="1283" max="1283" width="35.125" customWidth="1"/>
    <col min="1284" max="1284" width="17.5" customWidth="1"/>
    <col min="1285" max="1285" width="14.625" customWidth="1"/>
    <col min="1286" max="1286" width="15.375" customWidth="1"/>
    <col min="1287" max="1287" width="13.625" customWidth="1"/>
    <col min="1288" max="1288" width="11.25" customWidth="1"/>
    <col min="1290" max="1290" width="9.875" customWidth="1"/>
    <col min="1291" max="1292" width="15.125" customWidth="1"/>
    <col min="1293" max="1293" width="11.875" customWidth="1"/>
    <col min="1294" max="1294" width="10.125" customWidth="1"/>
    <col min="1296" max="1296" width="18.875" customWidth="1"/>
    <col min="1297" max="1297" width="16.625" customWidth="1"/>
    <col min="1537" max="1537" width="4" customWidth="1"/>
    <col min="1538" max="1538" width="4.125" customWidth="1"/>
    <col min="1539" max="1539" width="35.125" customWidth="1"/>
    <col min="1540" max="1540" width="17.5" customWidth="1"/>
    <col min="1541" max="1541" width="14.625" customWidth="1"/>
    <col min="1542" max="1542" width="15.375" customWidth="1"/>
    <col min="1543" max="1543" width="13.625" customWidth="1"/>
    <col min="1544" max="1544" width="11.25" customWidth="1"/>
    <col min="1546" max="1546" width="9.875" customWidth="1"/>
    <col min="1547" max="1548" width="15.125" customWidth="1"/>
    <col min="1549" max="1549" width="11.875" customWidth="1"/>
    <col min="1550" max="1550" width="10.125" customWidth="1"/>
    <col min="1552" max="1552" width="18.875" customWidth="1"/>
    <col min="1553" max="1553" width="16.625" customWidth="1"/>
    <col min="1793" max="1793" width="4" customWidth="1"/>
    <col min="1794" max="1794" width="4.125" customWidth="1"/>
    <col min="1795" max="1795" width="35.125" customWidth="1"/>
    <col min="1796" max="1796" width="17.5" customWidth="1"/>
    <col min="1797" max="1797" width="14.625" customWidth="1"/>
    <col min="1798" max="1798" width="15.375" customWidth="1"/>
    <col min="1799" max="1799" width="13.625" customWidth="1"/>
    <col min="1800" max="1800" width="11.25" customWidth="1"/>
    <col min="1802" max="1802" width="9.875" customWidth="1"/>
    <col min="1803" max="1804" width="15.125" customWidth="1"/>
    <col min="1805" max="1805" width="11.875" customWidth="1"/>
    <col min="1806" max="1806" width="10.125" customWidth="1"/>
    <col min="1808" max="1808" width="18.875" customWidth="1"/>
    <col min="1809" max="1809" width="16.625" customWidth="1"/>
    <col min="2049" max="2049" width="4" customWidth="1"/>
    <col min="2050" max="2050" width="4.125" customWidth="1"/>
    <col min="2051" max="2051" width="35.125" customWidth="1"/>
    <col min="2052" max="2052" width="17.5" customWidth="1"/>
    <col min="2053" max="2053" width="14.625" customWidth="1"/>
    <col min="2054" max="2054" width="15.375" customWidth="1"/>
    <col min="2055" max="2055" width="13.625" customWidth="1"/>
    <col min="2056" max="2056" width="11.25" customWidth="1"/>
    <col min="2058" max="2058" width="9.875" customWidth="1"/>
    <col min="2059" max="2060" width="15.125" customWidth="1"/>
    <col min="2061" max="2061" width="11.875" customWidth="1"/>
    <col min="2062" max="2062" width="10.125" customWidth="1"/>
    <col min="2064" max="2064" width="18.875" customWidth="1"/>
    <col min="2065" max="2065" width="16.625" customWidth="1"/>
    <col min="2305" max="2305" width="4" customWidth="1"/>
    <col min="2306" max="2306" width="4.125" customWidth="1"/>
    <col min="2307" max="2307" width="35.125" customWidth="1"/>
    <col min="2308" max="2308" width="17.5" customWidth="1"/>
    <col min="2309" max="2309" width="14.625" customWidth="1"/>
    <col min="2310" max="2310" width="15.375" customWidth="1"/>
    <col min="2311" max="2311" width="13.625" customWidth="1"/>
    <col min="2312" max="2312" width="11.25" customWidth="1"/>
    <col min="2314" max="2314" width="9.875" customWidth="1"/>
    <col min="2315" max="2316" width="15.125" customWidth="1"/>
    <col min="2317" max="2317" width="11.875" customWidth="1"/>
    <col min="2318" max="2318" width="10.125" customWidth="1"/>
    <col min="2320" max="2320" width="18.875" customWidth="1"/>
    <col min="2321" max="2321" width="16.625" customWidth="1"/>
    <col min="2561" max="2561" width="4" customWidth="1"/>
    <col min="2562" max="2562" width="4.125" customWidth="1"/>
    <col min="2563" max="2563" width="35.125" customWidth="1"/>
    <col min="2564" max="2564" width="17.5" customWidth="1"/>
    <col min="2565" max="2565" width="14.625" customWidth="1"/>
    <col min="2566" max="2566" width="15.375" customWidth="1"/>
    <col min="2567" max="2567" width="13.625" customWidth="1"/>
    <col min="2568" max="2568" width="11.25" customWidth="1"/>
    <col min="2570" max="2570" width="9.875" customWidth="1"/>
    <col min="2571" max="2572" width="15.125" customWidth="1"/>
    <col min="2573" max="2573" width="11.875" customWidth="1"/>
    <col min="2574" max="2574" width="10.125" customWidth="1"/>
    <col min="2576" max="2576" width="18.875" customWidth="1"/>
    <col min="2577" max="2577" width="16.625" customWidth="1"/>
    <col min="2817" max="2817" width="4" customWidth="1"/>
    <col min="2818" max="2818" width="4.125" customWidth="1"/>
    <col min="2819" max="2819" width="35.125" customWidth="1"/>
    <col min="2820" max="2820" width="17.5" customWidth="1"/>
    <col min="2821" max="2821" width="14.625" customWidth="1"/>
    <col min="2822" max="2822" width="15.375" customWidth="1"/>
    <col min="2823" max="2823" width="13.625" customWidth="1"/>
    <col min="2824" max="2824" width="11.25" customWidth="1"/>
    <col min="2826" max="2826" width="9.875" customWidth="1"/>
    <col min="2827" max="2828" width="15.125" customWidth="1"/>
    <col min="2829" max="2829" width="11.875" customWidth="1"/>
    <col min="2830" max="2830" width="10.125" customWidth="1"/>
    <col min="2832" max="2832" width="18.875" customWidth="1"/>
    <col min="2833" max="2833" width="16.625" customWidth="1"/>
    <col min="3073" max="3073" width="4" customWidth="1"/>
    <col min="3074" max="3074" width="4.125" customWidth="1"/>
    <col min="3075" max="3075" width="35.125" customWidth="1"/>
    <col min="3076" max="3076" width="17.5" customWidth="1"/>
    <col min="3077" max="3077" width="14.625" customWidth="1"/>
    <col min="3078" max="3078" width="15.375" customWidth="1"/>
    <col min="3079" max="3079" width="13.625" customWidth="1"/>
    <col min="3080" max="3080" width="11.25" customWidth="1"/>
    <col min="3082" max="3082" width="9.875" customWidth="1"/>
    <col min="3083" max="3084" width="15.125" customWidth="1"/>
    <col min="3085" max="3085" width="11.875" customWidth="1"/>
    <col min="3086" max="3086" width="10.125" customWidth="1"/>
    <col min="3088" max="3088" width="18.875" customWidth="1"/>
    <col min="3089" max="3089" width="16.625" customWidth="1"/>
    <col min="3329" max="3329" width="4" customWidth="1"/>
    <col min="3330" max="3330" width="4.125" customWidth="1"/>
    <col min="3331" max="3331" width="35.125" customWidth="1"/>
    <col min="3332" max="3332" width="17.5" customWidth="1"/>
    <col min="3333" max="3333" width="14.625" customWidth="1"/>
    <col min="3334" max="3334" width="15.375" customWidth="1"/>
    <col min="3335" max="3335" width="13.625" customWidth="1"/>
    <col min="3336" max="3336" width="11.25" customWidth="1"/>
    <col min="3338" max="3338" width="9.875" customWidth="1"/>
    <col min="3339" max="3340" width="15.125" customWidth="1"/>
    <col min="3341" max="3341" width="11.875" customWidth="1"/>
    <col min="3342" max="3342" width="10.125" customWidth="1"/>
    <col min="3344" max="3344" width="18.875" customWidth="1"/>
    <col min="3345" max="3345" width="16.625" customWidth="1"/>
    <col min="3585" max="3585" width="4" customWidth="1"/>
    <col min="3586" max="3586" width="4.125" customWidth="1"/>
    <col min="3587" max="3587" width="35.125" customWidth="1"/>
    <col min="3588" max="3588" width="17.5" customWidth="1"/>
    <col min="3589" max="3589" width="14.625" customWidth="1"/>
    <col min="3590" max="3590" width="15.375" customWidth="1"/>
    <col min="3591" max="3591" width="13.625" customWidth="1"/>
    <col min="3592" max="3592" width="11.25" customWidth="1"/>
    <col min="3594" max="3594" width="9.875" customWidth="1"/>
    <col min="3595" max="3596" width="15.125" customWidth="1"/>
    <col min="3597" max="3597" width="11.875" customWidth="1"/>
    <col min="3598" max="3598" width="10.125" customWidth="1"/>
    <col min="3600" max="3600" width="18.875" customWidth="1"/>
    <col min="3601" max="3601" width="16.625" customWidth="1"/>
    <col min="3841" max="3841" width="4" customWidth="1"/>
    <col min="3842" max="3842" width="4.125" customWidth="1"/>
    <col min="3843" max="3843" width="35.125" customWidth="1"/>
    <col min="3844" max="3844" width="17.5" customWidth="1"/>
    <col min="3845" max="3845" width="14.625" customWidth="1"/>
    <col min="3846" max="3846" width="15.375" customWidth="1"/>
    <col min="3847" max="3847" width="13.625" customWidth="1"/>
    <col min="3848" max="3848" width="11.25" customWidth="1"/>
    <col min="3850" max="3850" width="9.875" customWidth="1"/>
    <col min="3851" max="3852" width="15.125" customWidth="1"/>
    <col min="3853" max="3853" width="11.875" customWidth="1"/>
    <col min="3854" max="3854" width="10.125" customWidth="1"/>
    <col min="3856" max="3856" width="18.875" customWidth="1"/>
    <col min="3857" max="3857" width="16.625" customWidth="1"/>
    <col min="4097" max="4097" width="4" customWidth="1"/>
    <col min="4098" max="4098" width="4.125" customWidth="1"/>
    <col min="4099" max="4099" width="35.125" customWidth="1"/>
    <col min="4100" max="4100" width="17.5" customWidth="1"/>
    <col min="4101" max="4101" width="14.625" customWidth="1"/>
    <col min="4102" max="4102" width="15.375" customWidth="1"/>
    <col min="4103" max="4103" width="13.625" customWidth="1"/>
    <col min="4104" max="4104" width="11.25" customWidth="1"/>
    <col min="4106" max="4106" width="9.875" customWidth="1"/>
    <col min="4107" max="4108" width="15.125" customWidth="1"/>
    <col min="4109" max="4109" width="11.875" customWidth="1"/>
    <col min="4110" max="4110" width="10.125" customWidth="1"/>
    <col min="4112" max="4112" width="18.875" customWidth="1"/>
    <col min="4113" max="4113" width="16.625" customWidth="1"/>
    <col min="4353" max="4353" width="4" customWidth="1"/>
    <col min="4354" max="4354" width="4.125" customWidth="1"/>
    <col min="4355" max="4355" width="35.125" customWidth="1"/>
    <col min="4356" max="4356" width="17.5" customWidth="1"/>
    <col min="4357" max="4357" width="14.625" customWidth="1"/>
    <col min="4358" max="4358" width="15.375" customWidth="1"/>
    <col min="4359" max="4359" width="13.625" customWidth="1"/>
    <col min="4360" max="4360" width="11.25" customWidth="1"/>
    <col min="4362" max="4362" width="9.875" customWidth="1"/>
    <col min="4363" max="4364" width="15.125" customWidth="1"/>
    <col min="4365" max="4365" width="11.875" customWidth="1"/>
    <col min="4366" max="4366" width="10.125" customWidth="1"/>
    <col min="4368" max="4368" width="18.875" customWidth="1"/>
    <col min="4369" max="4369" width="16.625" customWidth="1"/>
    <col min="4609" max="4609" width="4" customWidth="1"/>
    <col min="4610" max="4610" width="4.125" customWidth="1"/>
    <col min="4611" max="4611" width="35.125" customWidth="1"/>
    <col min="4612" max="4612" width="17.5" customWidth="1"/>
    <col min="4613" max="4613" width="14.625" customWidth="1"/>
    <col min="4614" max="4614" width="15.375" customWidth="1"/>
    <col min="4615" max="4615" width="13.625" customWidth="1"/>
    <col min="4616" max="4616" width="11.25" customWidth="1"/>
    <col min="4618" max="4618" width="9.875" customWidth="1"/>
    <col min="4619" max="4620" width="15.125" customWidth="1"/>
    <col min="4621" max="4621" width="11.875" customWidth="1"/>
    <col min="4622" max="4622" width="10.125" customWidth="1"/>
    <col min="4624" max="4624" width="18.875" customWidth="1"/>
    <col min="4625" max="4625" width="16.625" customWidth="1"/>
    <col min="4865" max="4865" width="4" customWidth="1"/>
    <col min="4866" max="4866" width="4.125" customWidth="1"/>
    <col min="4867" max="4867" width="35.125" customWidth="1"/>
    <col min="4868" max="4868" width="17.5" customWidth="1"/>
    <col min="4869" max="4869" width="14.625" customWidth="1"/>
    <col min="4870" max="4870" width="15.375" customWidth="1"/>
    <col min="4871" max="4871" width="13.625" customWidth="1"/>
    <col min="4872" max="4872" width="11.25" customWidth="1"/>
    <col min="4874" max="4874" width="9.875" customWidth="1"/>
    <col min="4875" max="4876" width="15.125" customWidth="1"/>
    <col min="4877" max="4877" width="11.875" customWidth="1"/>
    <col min="4878" max="4878" width="10.125" customWidth="1"/>
    <col min="4880" max="4880" width="18.875" customWidth="1"/>
    <col min="4881" max="4881" width="16.625" customWidth="1"/>
    <col min="5121" max="5121" width="4" customWidth="1"/>
    <col min="5122" max="5122" width="4.125" customWidth="1"/>
    <col min="5123" max="5123" width="35.125" customWidth="1"/>
    <col min="5124" max="5124" width="17.5" customWidth="1"/>
    <col min="5125" max="5125" width="14.625" customWidth="1"/>
    <col min="5126" max="5126" width="15.375" customWidth="1"/>
    <col min="5127" max="5127" width="13.625" customWidth="1"/>
    <col min="5128" max="5128" width="11.25" customWidth="1"/>
    <col min="5130" max="5130" width="9.875" customWidth="1"/>
    <col min="5131" max="5132" width="15.125" customWidth="1"/>
    <col min="5133" max="5133" width="11.875" customWidth="1"/>
    <col min="5134" max="5134" width="10.125" customWidth="1"/>
    <col min="5136" max="5136" width="18.875" customWidth="1"/>
    <col min="5137" max="5137" width="16.625" customWidth="1"/>
    <col min="5377" max="5377" width="4" customWidth="1"/>
    <col min="5378" max="5378" width="4.125" customWidth="1"/>
    <col min="5379" max="5379" width="35.125" customWidth="1"/>
    <col min="5380" max="5380" width="17.5" customWidth="1"/>
    <col min="5381" max="5381" width="14.625" customWidth="1"/>
    <col min="5382" max="5382" width="15.375" customWidth="1"/>
    <col min="5383" max="5383" width="13.625" customWidth="1"/>
    <col min="5384" max="5384" width="11.25" customWidth="1"/>
    <col min="5386" max="5386" width="9.875" customWidth="1"/>
    <col min="5387" max="5388" width="15.125" customWidth="1"/>
    <col min="5389" max="5389" width="11.875" customWidth="1"/>
    <col min="5390" max="5390" width="10.125" customWidth="1"/>
    <col min="5392" max="5392" width="18.875" customWidth="1"/>
    <col min="5393" max="5393" width="16.625" customWidth="1"/>
    <col min="5633" max="5633" width="4" customWidth="1"/>
    <col min="5634" max="5634" width="4.125" customWidth="1"/>
    <col min="5635" max="5635" width="35.125" customWidth="1"/>
    <col min="5636" max="5636" width="17.5" customWidth="1"/>
    <col min="5637" max="5637" width="14.625" customWidth="1"/>
    <col min="5638" max="5638" width="15.375" customWidth="1"/>
    <col min="5639" max="5639" width="13.625" customWidth="1"/>
    <col min="5640" max="5640" width="11.25" customWidth="1"/>
    <col min="5642" max="5642" width="9.875" customWidth="1"/>
    <col min="5643" max="5644" width="15.125" customWidth="1"/>
    <col min="5645" max="5645" width="11.875" customWidth="1"/>
    <col min="5646" max="5646" width="10.125" customWidth="1"/>
    <col min="5648" max="5648" width="18.875" customWidth="1"/>
    <col min="5649" max="5649" width="16.625" customWidth="1"/>
    <col min="5889" max="5889" width="4" customWidth="1"/>
    <col min="5890" max="5890" width="4.125" customWidth="1"/>
    <col min="5891" max="5891" width="35.125" customWidth="1"/>
    <col min="5892" max="5892" width="17.5" customWidth="1"/>
    <col min="5893" max="5893" width="14.625" customWidth="1"/>
    <col min="5894" max="5894" width="15.375" customWidth="1"/>
    <col min="5895" max="5895" width="13.625" customWidth="1"/>
    <col min="5896" max="5896" width="11.25" customWidth="1"/>
    <col min="5898" max="5898" width="9.875" customWidth="1"/>
    <col min="5899" max="5900" width="15.125" customWidth="1"/>
    <col min="5901" max="5901" width="11.875" customWidth="1"/>
    <col min="5902" max="5902" width="10.125" customWidth="1"/>
    <col min="5904" max="5904" width="18.875" customWidth="1"/>
    <col min="5905" max="5905" width="16.625" customWidth="1"/>
    <col min="6145" max="6145" width="4" customWidth="1"/>
    <col min="6146" max="6146" width="4.125" customWidth="1"/>
    <col min="6147" max="6147" width="35.125" customWidth="1"/>
    <col min="6148" max="6148" width="17.5" customWidth="1"/>
    <col min="6149" max="6149" width="14.625" customWidth="1"/>
    <col min="6150" max="6150" width="15.375" customWidth="1"/>
    <col min="6151" max="6151" width="13.625" customWidth="1"/>
    <col min="6152" max="6152" width="11.25" customWidth="1"/>
    <col min="6154" max="6154" width="9.875" customWidth="1"/>
    <col min="6155" max="6156" width="15.125" customWidth="1"/>
    <col min="6157" max="6157" width="11.875" customWidth="1"/>
    <col min="6158" max="6158" width="10.125" customWidth="1"/>
    <col min="6160" max="6160" width="18.875" customWidth="1"/>
    <col min="6161" max="6161" width="16.625" customWidth="1"/>
    <col min="6401" max="6401" width="4" customWidth="1"/>
    <col min="6402" max="6402" width="4.125" customWidth="1"/>
    <col min="6403" max="6403" width="35.125" customWidth="1"/>
    <col min="6404" max="6404" width="17.5" customWidth="1"/>
    <col min="6405" max="6405" width="14.625" customWidth="1"/>
    <col min="6406" max="6406" width="15.375" customWidth="1"/>
    <col min="6407" max="6407" width="13.625" customWidth="1"/>
    <col min="6408" max="6408" width="11.25" customWidth="1"/>
    <col min="6410" max="6410" width="9.875" customWidth="1"/>
    <col min="6411" max="6412" width="15.125" customWidth="1"/>
    <col min="6413" max="6413" width="11.875" customWidth="1"/>
    <col min="6414" max="6414" width="10.125" customWidth="1"/>
    <col min="6416" max="6416" width="18.875" customWidth="1"/>
    <col min="6417" max="6417" width="16.625" customWidth="1"/>
    <col min="6657" max="6657" width="4" customWidth="1"/>
    <col min="6658" max="6658" width="4.125" customWidth="1"/>
    <col min="6659" max="6659" width="35.125" customWidth="1"/>
    <col min="6660" max="6660" width="17.5" customWidth="1"/>
    <col min="6661" max="6661" width="14.625" customWidth="1"/>
    <col min="6662" max="6662" width="15.375" customWidth="1"/>
    <col min="6663" max="6663" width="13.625" customWidth="1"/>
    <col min="6664" max="6664" width="11.25" customWidth="1"/>
    <col min="6666" max="6666" width="9.875" customWidth="1"/>
    <col min="6667" max="6668" width="15.125" customWidth="1"/>
    <col min="6669" max="6669" width="11.875" customWidth="1"/>
    <col min="6670" max="6670" width="10.125" customWidth="1"/>
    <col min="6672" max="6672" width="18.875" customWidth="1"/>
    <col min="6673" max="6673" width="16.625" customWidth="1"/>
    <col min="6913" max="6913" width="4" customWidth="1"/>
    <col min="6914" max="6914" width="4.125" customWidth="1"/>
    <col min="6915" max="6915" width="35.125" customWidth="1"/>
    <col min="6916" max="6916" width="17.5" customWidth="1"/>
    <col min="6917" max="6917" width="14.625" customWidth="1"/>
    <col min="6918" max="6918" width="15.375" customWidth="1"/>
    <col min="6919" max="6919" width="13.625" customWidth="1"/>
    <col min="6920" max="6920" width="11.25" customWidth="1"/>
    <col min="6922" max="6922" width="9.875" customWidth="1"/>
    <col min="6923" max="6924" width="15.125" customWidth="1"/>
    <col min="6925" max="6925" width="11.875" customWidth="1"/>
    <col min="6926" max="6926" width="10.125" customWidth="1"/>
    <col min="6928" max="6928" width="18.875" customWidth="1"/>
    <col min="6929" max="6929" width="16.625" customWidth="1"/>
    <col min="7169" max="7169" width="4" customWidth="1"/>
    <col min="7170" max="7170" width="4.125" customWidth="1"/>
    <col min="7171" max="7171" width="35.125" customWidth="1"/>
    <col min="7172" max="7172" width="17.5" customWidth="1"/>
    <col min="7173" max="7173" width="14.625" customWidth="1"/>
    <col min="7174" max="7174" width="15.375" customWidth="1"/>
    <col min="7175" max="7175" width="13.625" customWidth="1"/>
    <col min="7176" max="7176" width="11.25" customWidth="1"/>
    <col min="7178" max="7178" width="9.875" customWidth="1"/>
    <col min="7179" max="7180" width="15.125" customWidth="1"/>
    <col min="7181" max="7181" width="11.875" customWidth="1"/>
    <col min="7182" max="7182" width="10.125" customWidth="1"/>
    <col min="7184" max="7184" width="18.875" customWidth="1"/>
    <col min="7185" max="7185" width="16.625" customWidth="1"/>
    <col min="7425" max="7425" width="4" customWidth="1"/>
    <col min="7426" max="7426" width="4.125" customWidth="1"/>
    <col min="7427" max="7427" width="35.125" customWidth="1"/>
    <col min="7428" max="7428" width="17.5" customWidth="1"/>
    <col min="7429" max="7429" width="14.625" customWidth="1"/>
    <col min="7430" max="7430" width="15.375" customWidth="1"/>
    <col min="7431" max="7431" width="13.625" customWidth="1"/>
    <col min="7432" max="7432" width="11.25" customWidth="1"/>
    <col min="7434" max="7434" width="9.875" customWidth="1"/>
    <col min="7435" max="7436" width="15.125" customWidth="1"/>
    <col min="7437" max="7437" width="11.875" customWidth="1"/>
    <col min="7438" max="7438" width="10.125" customWidth="1"/>
    <col min="7440" max="7440" width="18.875" customWidth="1"/>
    <col min="7441" max="7441" width="16.625" customWidth="1"/>
    <col min="7681" max="7681" width="4" customWidth="1"/>
    <col min="7682" max="7682" width="4.125" customWidth="1"/>
    <col min="7683" max="7683" width="35.125" customWidth="1"/>
    <col min="7684" max="7684" width="17.5" customWidth="1"/>
    <col min="7685" max="7685" width="14.625" customWidth="1"/>
    <col min="7686" max="7686" width="15.375" customWidth="1"/>
    <col min="7687" max="7687" width="13.625" customWidth="1"/>
    <col min="7688" max="7688" width="11.25" customWidth="1"/>
    <col min="7690" max="7690" width="9.875" customWidth="1"/>
    <col min="7691" max="7692" width="15.125" customWidth="1"/>
    <col min="7693" max="7693" width="11.875" customWidth="1"/>
    <col min="7694" max="7694" width="10.125" customWidth="1"/>
    <col min="7696" max="7696" width="18.875" customWidth="1"/>
    <col min="7697" max="7697" width="16.625" customWidth="1"/>
    <col min="7937" max="7937" width="4" customWidth="1"/>
    <col min="7938" max="7938" width="4.125" customWidth="1"/>
    <col min="7939" max="7939" width="35.125" customWidth="1"/>
    <col min="7940" max="7940" width="17.5" customWidth="1"/>
    <col min="7941" max="7941" width="14.625" customWidth="1"/>
    <col min="7942" max="7942" width="15.375" customWidth="1"/>
    <col min="7943" max="7943" width="13.625" customWidth="1"/>
    <col min="7944" max="7944" width="11.25" customWidth="1"/>
    <col min="7946" max="7946" width="9.875" customWidth="1"/>
    <col min="7947" max="7948" width="15.125" customWidth="1"/>
    <col min="7949" max="7949" width="11.875" customWidth="1"/>
    <col min="7950" max="7950" width="10.125" customWidth="1"/>
    <col min="7952" max="7952" width="18.875" customWidth="1"/>
    <col min="7953" max="7953" width="16.625" customWidth="1"/>
    <col min="8193" max="8193" width="4" customWidth="1"/>
    <col min="8194" max="8194" width="4.125" customWidth="1"/>
    <col min="8195" max="8195" width="35.125" customWidth="1"/>
    <col min="8196" max="8196" width="17.5" customWidth="1"/>
    <col min="8197" max="8197" width="14.625" customWidth="1"/>
    <col min="8198" max="8198" width="15.375" customWidth="1"/>
    <col min="8199" max="8199" width="13.625" customWidth="1"/>
    <col min="8200" max="8200" width="11.25" customWidth="1"/>
    <col min="8202" max="8202" width="9.875" customWidth="1"/>
    <col min="8203" max="8204" width="15.125" customWidth="1"/>
    <col min="8205" max="8205" width="11.875" customWidth="1"/>
    <col min="8206" max="8206" width="10.125" customWidth="1"/>
    <col min="8208" max="8208" width="18.875" customWidth="1"/>
    <col min="8209" max="8209" width="16.625" customWidth="1"/>
    <col min="8449" max="8449" width="4" customWidth="1"/>
    <col min="8450" max="8450" width="4.125" customWidth="1"/>
    <col min="8451" max="8451" width="35.125" customWidth="1"/>
    <col min="8452" max="8452" width="17.5" customWidth="1"/>
    <col min="8453" max="8453" width="14.625" customWidth="1"/>
    <col min="8454" max="8454" width="15.375" customWidth="1"/>
    <col min="8455" max="8455" width="13.625" customWidth="1"/>
    <col min="8456" max="8456" width="11.25" customWidth="1"/>
    <col min="8458" max="8458" width="9.875" customWidth="1"/>
    <col min="8459" max="8460" width="15.125" customWidth="1"/>
    <col min="8461" max="8461" width="11.875" customWidth="1"/>
    <col min="8462" max="8462" width="10.125" customWidth="1"/>
    <col min="8464" max="8464" width="18.875" customWidth="1"/>
    <col min="8465" max="8465" width="16.625" customWidth="1"/>
    <col min="8705" max="8705" width="4" customWidth="1"/>
    <col min="8706" max="8706" width="4.125" customWidth="1"/>
    <col min="8707" max="8707" width="35.125" customWidth="1"/>
    <col min="8708" max="8708" width="17.5" customWidth="1"/>
    <col min="8709" max="8709" width="14.625" customWidth="1"/>
    <col min="8710" max="8710" width="15.375" customWidth="1"/>
    <col min="8711" max="8711" width="13.625" customWidth="1"/>
    <col min="8712" max="8712" width="11.25" customWidth="1"/>
    <col min="8714" max="8714" width="9.875" customWidth="1"/>
    <col min="8715" max="8716" width="15.125" customWidth="1"/>
    <col min="8717" max="8717" width="11.875" customWidth="1"/>
    <col min="8718" max="8718" width="10.125" customWidth="1"/>
    <col min="8720" max="8720" width="18.875" customWidth="1"/>
    <col min="8721" max="8721" width="16.625" customWidth="1"/>
    <col min="8961" max="8961" width="4" customWidth="1"/>
    <col min="8962" max="8962" width="4.125" customWidth="1"/>
    <col min="8963" max="8963" width="35.125" customWidth="1"/>
    <col min="8964" max="8964" width="17.5" customWidth="1"/>
    <col min="8965" max="8965" width="14.625" customWidth="1"/>
    <col min="8966" max="8966" width="15.375" customWidth="1"/>
    <col min="8967" max="8967" width="13.625" customWidth="1"/>
    <col min="8968" max="8968" width="11.25" customWidth="1"/>
    <col min="8970" max="8970" width="9.875" customWidth="1"/>
    <col min="8971" max="8972" width="15.125" customWidth="1"/>
    <col min="8973" max="8973" width="11.875" customWidth="1"/>
    <col min="8974" max="8974" width="10.125" customWidth="1"/>
    <col min="8976" max="8976" width="18.875" customWidth="1"/>
    <col min="8977" max="8977" width="16.625" customWidth="1"/>
    <col min="9217" max="9217" width="4" customWidth="1"/>
    <col min="9218" max="9218" width="4.125" customWidth="1"/>
    <col min="9219" max="9219" width="35.125" customWidth="1"/>
    <col min="9220" max="9220" width="17.5" customWidth="1"/>
    <col min="9221" max="9221" width="14.625" customWidth="1"/>
    <col min="9222" max="9222" width="15.375" customWidth="1"/>
    <col min="9223" max="9223" width="13.625" customWidth="1"/>
    <col min="9224" max="9224" width="11.25" customWidth="1"/>
    <col min="9226" max="9226" width="9.875" customWidth="1"/>
    <col min="9227" max="9228" width="15.125" customWidth="1"/>
    <col min="9229" max="9229" width="11.875" customWidth="1"/>
    <col min="9230" max="9230" width="10.125" customWidth="1"/>
    <col min="9232" max="9232" width="18.875" customWidth="1"/>
    <col min="9233" max="9233" width="16.625" customWidth="1"/>
    <col min="9473" max="9473" width="4" customWidth="1"/>
    <col min="9474" max="9474" width="4.125" customWidth="1"/>
    <col min="9475" max="9475" width="35.125" customWidth="1"/>
    <col min="9476" max="9476" width="17.5" customWidth="1"/>
    <col min="9477" max="9477" width="14.625" customWidth="1"/>
    <col min="9478" max="9478" width="15.375" customWidth="1"/>
    <col min="9479" max="9479" width="13.625" customWidth="1"/>
    <col min="9480" max="9480" width="11.25" customWidth="1"/>
    <col min="9482" max="9482" width="9.875" customWidth="1"/>
    <col min="9483" max="9484" width="15.125" customWidth="1"/>
    <col min="9485" max="9485" width="11.875" customWidth="1"/>
    <col min="9486" max="9486" width="10.125" customWidth="1"/>
    <col min="9488" max="9488" width="18.875" customWidth="1"/>
    <col min="9489" max="9489" width="16.625" customWidth="1"/>
    <col min="9729" max="9729" width="4" customWidth="1"/>
    <col min="9730" max="9730" width="4.125" customWidth="1"/>
    <col min="9731" max="9731" width="35.125" customWidth="1"/>
    <col min="9732" max="9732" width="17.5" customWidth="1"/>
    <col min="9733" max="9733" width="14.625" customWidth="1"/>
    <col min="9734" max="9734" width="15.375" customWidth="1"/>
    <col min="9735" max="9735" width="13.625" customWidth="1"/>
    <col min="9736" max="9736" width="11.25" customWidth="1"/>
    <col min="9738" max="9738" width="9.875" customWidth="1"/>
    <col min="9739" max="9740" width="15.125" customWidth="1"/>
    <col min="9741" max="9741" width="11.875" customWidth="1"/>
    <col min="9742" max="9742" width="10.125" customWidth="1"/>
    <col min="9744" max="9744" width="18.875" customWidth="1"/>
    <col min="9745" max="9745" width="16.625" customWidth="1"/>
    <col min="9985" max="9985" width="4" customWidth="1"/>
    <col min="9986" max="9986" width="4.125" customWidth="1"/>
    <col min="9987" max="9987" width="35.125" customWidth="1"/>
    <col min="9988" max="9988" width="17.5" customWidth="1"/>
    <col min="9989" max="9989" width="14.625" customWidth="1"/>
    <col min="9990" max="9990" width="15.375" customWidth="1"/>
    <col min="9991" max="9991" width="13.625" customWidth="1"/>
    <col min="9992" max="9992" width="11.25" customWidth="1"/>
    <col min="9994" max="9994" width="9.875" customWidth="1"/>
    <col min="9995" max="9996" width="15.125" customWidth="1"/>
    <col min="9997" max="9997" width="11.875" customWidth="1"/>
    <col min="9998" max="9998" width="10.125" customWidth="1"/>
    <col min="10000" max="10000" width="18.875" customWidth="1"/>
    <col min="10001" max="10001" width="16.625" customWidth="1"/>
    <col min="10241" max="10241" width="4" customWidth="1"/>
    <col min="10242" max="10242" width="4.125" customWidth="1"/>
    <col min="10243" max="10243" width="35.125" customWidth="1"/>
    <col min="10244" max="10244" width="17.5" customWidth="1"/>
    <col min="10245" max="10245" width="14.625" customWidth="1"/>
    <col min="10246" max="10246" width="15.375" customWidth="1"/>
    <col min="10247" max="10247" width="13.625" customWidth="1"/>
    <col min="10248" max="10248" width="11.25" customWidth="1"/>
    <col min="10250" max="10250" width="9.875" customWidth="1"/>
    <col min="10251" max="10252" width="15.125" customWidth="1"/>
    <col min="10253" max="10253" width="11.875" customWidth="1"/>
    <col min="10254" max="10254" width="10.125" customWidth="1"/>
    <col min="10256" max="10256" width="18.875" customWidth="1"/>
    <col min="10257" max="10257" width="16.625" customWidth="1"/>
    <col min="10497" max="10497" width="4" customWidth="1"/>
    <col min="10498" max="10498" width="4.125" customWidth="1"/>
    <col min="10499" max="10499" width="35.125" customWidth="1"/>
    <col min="10500" max="10500" width="17.5" customWidth="1"/>
    <col min="10501" max="10501" width="14.625" customWidth="1"/>
    <col min="10502" max="10502" width="15.375" customWidth="1"/>
    <col min="10503" max="10503" width="13.625" customWidth="1"/>
    <col min="10504" max="10504" width="11.25" customWidth="1"/>
    <col min="10506" max="10506" width="9.875" customWidth="1"/>
    <col min="10507" max="10508" width="15.125" customWidth="1"/>
    <col min="10509" max="10509" width="11.875" customWidth="1"/>
    <col min="10510" max="10510" width="10.125" customWidth="1"/>
    <col min="10512" max="10512" width="18.875" customWidth="1"/>
    <col min="10513" max="10513" width="16.625" customWidth="1"/>
    <col min="10753" max="10753" width="4" customWidth="1"/>
    <col min="10754" max="10754" width="4.125" customWidth="1"/>
    <col min="10755" max="10755" width="35.125" customWidth="1"/>
    <col min="10756" max="10756" width="17.5" customWidth="1"/>
    <col min="10757" max="10757" width="14.625" customWidth="1"/>
    <col min="10758" max="10758" width="15.375" customWidth="1"/>
    <col min="10759" max="10759" width="13.625" customWidth="1"/>
    <col min="10760" max="10760" width="11.25" customWidth="1"/>
    <col min="10762" max="10762" width="9.875" customWidth="1"/>
    <col min="10763" max="10764" width="15.125" customWidth="1"/>
    <col min="10765" max="10765" width="11.875" customWidth="1"/>
    <col min="10766" max="10766" width="10.125" customWidth="1"/>
    <col min="10768" max="10768" width="18.875" customWidth="1"/>
    <col min="10769" max="10769" width="16.625" customWidth="1"/>
    <col min="11009" max="11009" width="4" customWidth="1"/>
    <col min="11010" max="11010" width="4.125" customWidth="1"/>
    <col min="11011" max="11011" width="35.125" customWidth="1"/>
    <col min="11012" max="11012" width="17.5" customWidth="1"/>
    <col min="11013" max="11013" width="14.625" customWidth="1"/>
    <col min="11014" max="11014" width="15.375" customWidth="1"/>
    <col min="11015" max="11015" width="13.625" customWidth="1"/>
    <col min="11016" max="11016" width="11.25" customWidth="1"/>
    <col min="11018" max="11018" width="9.875" customWidth="1"/>
    <col min="11019" max="11020" width="15.125" customWidth="1"/>
    <col min="11021" max="11021" width="11.875" customWidth="1"/>
    <col min="11022" max="11022" width="10.125" customWidth="1"/>
    <col min="11024" max="11024" width="18.875" customWidth="1"/>
    <col min="11025" max="11025" width="16.625" customWidth="1"/>
    <col min="11265" max="11265" width="4" customWidth="1"/>
    <col min="11266" max="11266" width="4.125" customWidth="1"/>
    <col min="11267" max="11267" width="35.125" customWidth="1"/>
    <col min="11268" max="11268" width="17.5" customWidth="1"/>
    <col min="11269" max="11269" width="14.625" customWidth="1"/>
    <col min="11270" max="11270" width="15.375" customWidth="1"/>
    <col min="11271" max="11271" width="13.625" customWidth="1"/>
    <col min="11272" max="11272" width="11.25" customWidth="1"/>
    <col min="11274" max="11274" width="9.875" customWidth="1"/>
    <col min="11275" max="11276" width="15.125" customWidth="1"/>
    <col min="11277" max="11277" width="11.875" customWidth="1"/>
    <col min="11278" max="11278" width="10.125" customWidth="1"/>
    <col min="11280" max="11280" width="18.875" customWidth="1"/>
    <col min="11281" max="11281" width="16.625" customWidth="1"/>
    <col min="11521" max="11521" width="4" customWidth="1"/>
    <col min="11522" max="11522" width="4.125" customWidth="1"/>
    <col min="11523" max="11523" width="35.125" customWidth="1"/>
    <col min="11524" max="11524" width="17.5" customWidth="1"/>
    <col min="11525" max="11525" width="14.625" customWidth="1"/>
    <col min="11526" max="11526" width="15.375" customWidth="1"/>
    <col min="11527" max="11527" width="13.625" customWidth="1"/>
    <col min="11528" max="11528" width="11.25" customWidth="1"/>
    <col min="11530" max="11530" width="9.875" customWidth="1"/>
    <col min="11531" max="11532" width="15.125" customWidth="1"/>
    <col min="11533" max="11533" width="11.875" customWidth="1"/>
    <col min="11534" max="11534" width="10.125" customWidth="1"/>
    <col min="11536" max="11536" width="18.875" customWidth="1"/>
    <col min="11537" max="11537" width="16.625" customWidth="1"/>
    <col min="11777" max="11777" width="4" customWidth="1"/>
    <col min="11778" max="11778" width="4.125" customWidth="1"/>
    <col min="11779" max="11779" width="35.125" customWidth="1"/>
    <col min="11780" max="11780" width="17.5" customWidth="1"/>
    <col min="11781" max="11781" width="14.625" customWidth="1"/>
    <col min="11782" max="11782" width="15.375" customWidth="1"/>
    <col min="11783" max="11783" width="13.625" customWidth="1"/>
    <col min="11784" max="11784" width="11.25" customWidth="1"/>
    <col min="11786" max="11786" width="9.875" customWidth="1"/>
    <col min="11787" max="11788" width="15.125" customWidth="1"/>
    <col min="11789" max="11789" width="11.875" customWidth="1"/>
    <col min="11790" max="11790" width="10.125" customWidth="1"/>
    <col min="11792" max="11792" width="18.875" customWidth="1"/>
    <col min="11793" max="11793" width="16.625" customWidth="1"/>
    <col min="12033" max="12033" width="4" customWidth="1"/>
    <col min="12034" max="12034" width="4.125" customWidth="1"/>
    <col min="12035" max="12035" width="35.125" customWidth="1"/>
    <col min="12036" max="12036" width="17.5" customWidth="1"/>
    <col min="12037" max="12037" width="14.625" customWidth="1"/>
    <col min="12038" max="12038" width="15.375" customWidth="1"/>
    <col min="12039" max="12039" width="13.625" customWidth="1"/>
    <col min="12040" max="12040" width="11.25" customWidth="1"/>
    <col min="12042" max="12042" width="9.875" customWidth="1"/>
    <col min="12043" max="12044" width="15.125" customWidth="1"/>
    <col min="12045" max="12045" width="11.875" customWidth="1"/>
    <col min="12046" max="12046" width="10.125" customWidth="1"/>
    <col min="12048" max="12048" width="18.875" customWidth="1"/>
    <col min="12049" max="12049" width="16.625" customWidth="1"/>
    <col min="12289" max="12289" width="4" customWidth="1"/>
    <col min="12290" max="12290" width="4.125" customWidth="1"/>
    <col min="12291" max="12291" width="35.125" customWidth="1"/>
    <col min="12292" max="12292" width="17.5" customWidth="1"/>
    <col min="12293" max="12293" width="14.625" customWidth="1"/>
    <col min="12294" max="12294" width="15.375" customWidth="1"/>
    <col min="12295" max="12295" width="13.625" customWidth="1"/>
    <col min="12296" max="12296" width="11.25" customWidth="1"/>
    <col min="12298" max="12298" width="9.875" customWidth="1"/>
    <col min="12299" max="12300" width="15.125" customWidth="1"/>
    <col min="12301" max="12301" width="11.875" customWidth="1"/>
    <col min="12302" max="12302" width="10.125" customWidth="1"/>
    <col min="12304" max="12304" width="18.875" customWidth="1"/>
    <col min="12305" max="12305" width="16.625" customWidth="1"/>
    <col min="12545" max="12545" width="4" customWidth="1"/>
    <col min="12546" max="12546" width="4.125" customWidth="1"/>
    <col min="12547" max="12547" width="35.125" customWidth="1"/>
    <col min="12548" max="12548" width="17.5" customWidth="1"/>
    <col min="12549" max="12549" width="14.625" customWidth="1"/>
    <col min="12550" max="12550" width="15.375" customWidth="1"/>
    <col min="12551" max="12551" width="13.625" customWidth="1"/>
    <col min="12552" max="12552" width="11.25" customWidth="1"/>
    <col min="12554" max="12554" width="9.875" customWidth="1"/>
    <col min="12555" max="12556" width="15.125" customWidth="1"/>
    <col min="12557" max="12557" width="11.875" customWidth="1"/>
    <col min="12558" max="12558" width="10.125" customWidth="1"/>
    <col min="12560" max="12560" width="18.875" customWidth="1"/>
    <col min="12561" max="12561" width="16.625" customWidth="1"/>
    <col min="12801" max="12801" width="4" customWidth="1"/>
    <col min="12802" max="12802" width="4.125" customWidth="1"/>
    <col min="12803" max="12803" width="35.125" customWidth="1"/>
    <col min="12804" max="12804" width="17.5" customWidth="1"/>
    <col min="12805" max="12805" width="14.625" customWidth="1"/>
    <col min="12806" max="12806" width="15.375" customWidth="1"/>
    <col min="12807" max="12807" width="13.625" customWidth="1"/>
    <col min="12808" max="12808" width="11.25" customWidth="1"/>
    <col min="12810" max="12810" width="9.875" customWidth="1"/>
    <col min="12811" max="12812" width="15.125" customWidth="1"/>
    <col min="12813" max="12813" width="11.875" customWidth="1"/>
    <col min="12814" max="12814" width="10.125" customWidth="1"/>
    <col min="12816" max="12816" width="18.875" customWidth="1"/>
    <col min="12817" max="12817" width="16.625" customWidth="1"/>
    <col min="13057" max="13057" width="4" customWidth="1"/>
    <col min="13058" max="13058" width="4.125" customWidth="1"/>
    <col min="13059" max="13059" width="35.125" customWidth="1"/>
    <col min="13060" max="13060" width="17.5" customWidth="1"/>
    <col min="13061" max="13061" width="14.625" customWidth="1"/>
    <col min="13062" max="13062" width="15.375" customWidth="1"/>
    <col min="13063" max="13063" width="13.625" customWidth="1"/>
    <col min="13064" max="13064" width="11.25" customWidth="1"/>
    <col min="13066" max="13066" width="9.875" customWidth="1"/>
    <col min="13067" max="13068" width="15.125" customWidth="1"/>
    <col min="13069" max="13069" width="11.875" customWidth="1"/>
    <col min="13070" max="13070" width="10.125" customWidth="1"/>
    <col min="13072" max="13072" width="18.875" customWidth="1"/>
    <col min="13073" max="13073" width="16.625" customWidth="1"/>
    <col min="13313" max="13313" width="4" customWidth="1"/>
    <col min="13314" max="13314" width="4.125" customWidth="1"/>
    <col min="13315" max="13315" width="35.125" customWidth="1"/>
    <col min="13316" max="13316" width="17.5" customWidth="1"/>
    <col min="13317" max="13317" width="14.625" customWidth="1"/>
    <col min="13318" max="13318" width="15.375" customWidth="1"/>
    <col min="13319" max="13319" width="13.625" customWidth="1"/>
    <col min="13320" max="13320" width="11.25" customWidth="1"/>
    <col min="13322" max="13322" width="9.875" customWidth="1"/>
    <col min="13323" max="13324" width="15.125" customWidth="1"/>
    <col min="13325" max="13325" width="11.875" customWidth="1"/>
    <col min="13326" max="13326" width="10.125" customWidth="1"/>
    <col min="13328" max="13328" width="18.875" customWidth="1"/>
    <col min="13329" max="13329" width="16.625" customWidth="1"/>
    <col min="13569" max="13569" width="4" customWidth="1"/>
    <col min="13570" max="13570" width="4.125" customWidth="1"/>
    <col min="13571" max="13571" width="35.125" customWidth="1"/>
    <col min="13572" max="13572" width="17.5" customWidth="1"/>
    <col min="13573" max="13573" width="14.625" customWidth="1"/>
    <col min="13574" max="13574" width="15.375" customWidth="1"/>
    <col min="13575" max="13575" width="13.625" customWidth="1"/>
    <col min="13576" max="13576" width="11.25" customWidth="1"/>
    <col min="13578" max="13578" width="9.875" customWidth="1"/>
    <col min="13579" max="13580" width="15.125" customWidth="1"/>
    <col min="13581" max="13581" width="11.875" customWidth="1"/>
    <col min="13582" max="13582" width="10.125" customWidth="1"/>
    <col min="13584" max="13584" width="18.875" customWidth="1"/>
    <col min="13585" max="13585" width="16.625" customWidth="1"/>
    <col min="13825" max="13825" width="4" customWidth="1"/>
    <col min="13826" max="13826" width="4.125" customWidth="1"/>
    <col min="13827" max="13827" width="35.125" customWidth="1"/>
    <col min="13828" max="13828" width="17.5" customWidth="1"/>
    <col min="13829" max="13829" width="14.625" customWidth="1"/>
    <col min="13830" max="13830" width="15.375" customWidth="1"/>
    <col min="13831" max="13831" width="13.625" customWidth="1"/>
    <col min="13832" max="13832" width="11.25" customWidth="1"/>
    <col min="13834" max="13834" width="9.875" customWidth="1"/>
    <col min="13835" max="13836" width="15.125" customWidth="1"/>
    <col min="13837" max="13837" width="11.875" customWidth="1"/>
    <col min="13838" max="13838" width="10.125" customWidth="1"/>
    <col min="13840" max="13840" width="18.875" customWidth="1"/>
    <col min="13841" max="13841" width="16.625" customWidth="1"/>
    <col min="14081" max="14081" width="4" customWidth="1"/>
    <col min="14082" max="14082" width="4.125" customWidth="1"/>
    <col min="14083" max="14083" width="35.125" customWidth="1"/>
    <col min="14084" max="14084" width="17.5" customWidth="1"/>
    <col min="14085" max="14085" width="14.625" customWidth="1"/>
    <col min="14086" max="14086" width="15.375" customWidth="1"/>
    <col min="14087" max="14087" width="13.625" customWidth="1"/>
    <col min="14088" max="14088" width="11.25" customWidth="1"/>
    <col min="14090" max="14090" width="9.875" customWidth="1"/>
    <col min="14091" max="14092" width="15.125" customWidth="1"/>
    <col min="14093" max="14093" width="11.875" customWidth="1"/>
    <col min="14094" max="14094" width="10.125" customWidth="1"/>
    <col min="14096" max="14096" width="18.875" customWidth="1"/>
    <col min="14097" max="14097" width="16.625" customWidth="1"/>
    <col min="14337" max="14337" width="4" customWidth="1"/>
    <col min="14338" max="14338" width="4.125" customWidth="1"/>
    <col min="14339" max="14339" width="35.125" customWidth="1"/>
    <col min="14340" max="14340" width="17.5" customWidth="1"/>
    <col min="14341" max="14341" width="14.625" customWidth="1"/>
    <col min="14342" max="14342" width="15.375" customWidth="1"/>
    <col min="14343" max="14343" width="13.625" customWidth="1"/>
    <col min="14344" max="14344" width="11.25" customWidth="1"/>
    <col min="14346" max="14346" width="9.875" customWidth="1"/>
    <col min="14347" max="14348" width="15.125" customWidth="1"/>
    <col min="14349" max="14349" width="11.875" customWidth="1"/>
    <col min="14350" max="14350" width="10.125" customWidth="1"/>
    <col min="14352" max="14352" width="18.875" customWidth="1"/>
    <col min="14353" max="14353" width="16.625" customWidth="1"/>
    <col min="14593" max="14593" width="4" customWidth="1"/>
    <col min="14594" max="14594" width="4.125" customWidth="1"/>
    <col min="14595" max="14595" width="35.125" customWidth="1"/>
    <col min="14596" max="14596" width="17.5" customWidth="1"/>
    <col min="14597" max="14597" width="14.625" customWidth="1"/>
    <col min="14598" max="14598" width="15.375" customWidth="1"/>
    <col min="14599" max="14599" width="13.625" customWidth="1"/>
    <col min="14600" max="14600" width="11.25" customWidth="1"/>
    <col min="14602" max="14602" width="9.875" customWidth="1"/>
    <col min="14603" max="14604" width="15.125" customWidth="1"/>
    <col min="14605" max="14605" width="11.875" customWidth="1"/>
    <col min="14606" max="14606" width="10.125" customWidth="1"/>
    <col min="14608" max="14608" width="18.875" customWidth="1"/>
    <col min="14609" max="14609" width="16.625" customWidth="1"/>
    <col min="14849" max="14849" width="4" customWidth="1"/>
    <col min="14850" max="14850" width="4.125" customWidth="1"/>
    <col min="14851" max="14851" width="35.125" customWidth="1"/>
    <col min="14852" max="14852" width="17.5" customWidth="1"/>
    <col min="14853" max="14853" width="14.625" customWidth="1"/>
    <col min="14854" max="14854" width="15.375" customWidth="1"/>
    <col min="14855" max="14855" width="13.625" customWidth="1"/>
    <col min="14856" max="14856" width="11.25" customWidth="1"/>
    <col min="14858" max="14858" width="9.875" customWidth="1"/>
    <col min="14859" max="14860" width="15.125" customWidth="1"/>
    <col min="14861" max="14861" width="11.875" customWidth="1"/>
    <col min="14862" max="14862" width="10.125" customWidth="1"/>
    <col min="14864" max="14864" width="18.875" customWidth="1"/>
    <col min="14865" max="14865" width="16.625" customWidth="1"/>
    <col min="15105" max="15105" width="4" customWidth="1"/>
    <col min="15106" max="15106" width="4.125" customWidth="1"/>
    <col min="15107" max="15107" width="35.125" customWidth="1"/>
    <col min="15108" max="15108" width="17.5" customWidth="1"/>
    <col min="15109" max="15109" width="14.625" customWidth="1"/>
    <col min="15110" max="15110" width="15.375" customWidth="1"/>
    <col min="15111" max="15111" width="13.625" customWidth="1"/>
    <col min="15112" max="15112" width="11.25" customWidth="1"/>
    <col min="15114" max="15114" width="9.875" customWidth="1"/>
    <col min="15115" max="15116" width="15.125" customWidth="1"/>
    <col min="15117" max="15117" width="11.875" customWidth="1"/>
    <col min="15118" max="15118" width="10.125" customWidth="1"/>
    <col min="15120" max="15120" width="18.875" customWidth="1"/>
    <col min="15121" max="15121" width="16.625" customWidth="1"/>
    <col min="15361" max="15361" width="4" customWidth="1"/>
    <col min="15362" max="15362" width="4.125" customWidth="1"/>
    <col min="15363" max="15363" width="35.125" customWidth="1"/>
    <col min="15364" max="15364" width="17.5" customWidth="1"/>
    <col min="15365" max="15365" width="14.625" customWidth="1"/>
    <col min="15366" max="15366" width="15.375" customWidth="1"/>
    <col min="15367" max="15367" width="13.625" customWidth="1"/>
    <col min="15368" max="15368" width="11.25" customWidth="1"/>
    <col min="15370" max="15370" width="9.875" customWidth="1"/>
    <col min="15371" max="15372" width="15.125" customWidth="1"/>
    <col min="15373" max="15373" width="11.875" customWidth="1"/>
    <col min="15374" max="15374" width="10.125" customWidth="1"/>
    <col min="15376" max="15376" width="18.875" customWidth="1"/>
    <col min="15377" max="15377" width="16.625" customWidth="1"/>
    <col min="15617" max="15617" width="4" customWidth="1"/>
    <col min="15618" max="15618" width="4.125" customWidth="1"/>
    <col min="15619" max="15619" width="35.125" customWidth="1"/>
    <col min="15620" max="15620" width="17.5" customWidth="1"/>
    <col min="15621" max="15621" width="14.625" customWidth="1"/>
    <col min="15622" max="15622" width="15.375" customWidth="1"/>
    <col min="15623" max="15623" width="13.625" customWidth="1"/>
    <col min="15624" max="15624" width="11.25" customWidth="1"/>
    <col min="15626" max="15626" width="9.875" customWidth="1"/>
    <col min="15627" max="15628" width="15.125" customWidth="1"/>
    <col min="15629" max="15629" width="11.875" customWidth="1"/>
    <col min="15630" max="15630" width="10.125" customWidth="1"/>
    <col min="15632" max="15632" width="18.875" customWidth="1"/>
    <col min="15633" max="15633" width="16.625" customWidth="1"/>
    <col min="15873" max="15873" width="4" customWidth="1"/>
    <col min="15874" max="15874" width="4.125" customWidth="1"/>
    <col min="15875" max="15875" width="35.125" customWidth="1"/>
    <col min="15876" max="15876" width="17.5" customWidth="1"/>
    <col min="15877" max="15877" width="14.625" customWidth="1"/>
    <col min="15878" max="15878" width="15.375" customWidth="1"/>
    <col min="15879" max="15879" width="13.625" customWidth="1"/>
    <col min="15880" max="15880" width="11.25" customWidth="1"/>
    <col min="15882" max="15882" width="9.875" customWidth="1"/>
    <col min="15883" max="15884" width="15.125" customWidth="1"/>
    <col min="15885" max="15885" width="11.875" customWidth="1"/>
    <col min="15886" max="15886" width="10.125" customWidth="1"/>
    <col min="15888" max="15888" width="18.875" customWidth="1"/>
    <col min="15889" max="15889" width="16.625" customWidth="1"/>
    <col min="16129" max="16129" width="4" customWidth="1"/>
    <col min="16130" max="16130" width="4.125" customWidth="1"/>
    <col min="16131" max="16131" width="35.125" customWidth="1"/>
    <col min="16132" max="16132" width="17.5" customWidth="1"/>
    <col min="16133" max="16133" width="14.625" customWidth="1"/>
    <col min="16134" max="16134" width="15.375" customWidth="1"/>
    <col min="16135" max="16135" width="13.625" customWidth="1"/>
    <col min="16136" max="16136" width="11.25" customWidth="1"/>
    <col min="16138" max="16138" width="9.875" customWidth="1"/>
    <col min="16139" max="16140" width="15.125" customWidth="1"/>
    <col min="16141" max="16141" width="11.875" customWidth="1"/>
    <col min="16142" max="16142" width="10.125" customWidth="1"/>
    <col min="16144" max="16144" width="18.875" customWidth="1"/>
    <col min="16145" max="16145" width="16.625" customWidth="1"/>
  </cols>
  <sheetData>
    <row r="2" spans="1:16" x14ac:dyDescent="0.2">
      <c r="D2" s="109" t="s">
        <v>151</v>
      </c>
      <c r="E2" s="109" t="s">
        <v>151</v>
      </c>
      <c r="F2" s="109" t="s">
        <v>152</v>
      </c>
      <c r="G2" s="109" t="s">
        <v>152</v>
      </c>
    </row>
    <row r="3" spans="1:16" x14ac:dyDescent="0.2">
      <c r="D3" s="109" t="s">
        <v>153</v>
      </c>
      <c r="E3" s="109" t="s">
        <v>154</v>
      </c>
      <c r="F3" s="109" t="s">
        <v>153</v>
      </c>
      <c r="G3" s="109" t="s">
        <v>155</v>
      </c>
    </row>
    <row r="4" spans="1:16" x14ac:dyDescent="0.2">
      <c r="C4" s="115"/>
      <c r="D4" s="114" t="s">
        <v>107</v>
      </c>
      <c r="E4" s="114" t="s">
        <v>107</v>
      </c>
      <c r="F4" s="114" t="s">
        <v>107</v>
      </c>
      <c r="G4" s="114" t="s">
        <v>107</v>
      </c>
    </row>
    <row r="5" spans="1:16" x14ac:dyDescent="0.2">
      <c r="C5" t="s">
        <v>156</v>
      </c>
      <c r="D5" s="108">
        <v>15</v>
      </c>
      <c r="E5" s="108">
        <v>20</v>
      </c>
      <c r="F5" s="108">
        <v>28</v>
      </c>
      <c r="G5" s="108">
        <v>30</v>
      </c>
    </row>
    <row r="6" spans="1:16" x14ac:dyDescent="0.2">
      <c r="C6" t="s">
        <v>157</v>
      </c>
      <c r="D6" s="108">
        <v>15</v>
      </c>
      <c r="E6" s="108">
        <v>20</v>
      </c>
      <c r="F6" s="108">
        <v>45</v>
      </c>
      <c r="G6" s="108">
        <v>50</v>
      </c>
    </row>
    <row r="7" spans="1:16" x14ac:dyDescent="0.2">
      <c r="D7" s="108"/>
      <c r="E7" s="108"/>
      <c r="F7" s="108"/>
      <c r="G7" s="108"/>
    </row>
    <row r="8" spans="1:16" x14ac:dyDescent="0.2">
      <c r="D8" s="108"/>
      <c r="E8" s="108"/>
      <c r="F8" s="108"/>
      <c r="G8" s="108"/>
    </row>
    <row r="9" spans="1:16" ht="20.25" x14ac:dyDescent="0.3">
      <c r="A9" s="106" t="s">
        <v>95</v>
      </c>
      <c r="B9" s="106"/>
      <c r="D9" s="108"/>
      <c r="E9" s="108"/>
      <c r="F9" s="108"/>
      <c r="G9" s="108"/>
    </row>
    <row r="10" spans="1:16" x14ac:dyDescent="0.2">
      <c r="D10" s="108"/>
      <c r="E10" s="108"/>
      <c r="F10" s="108"/>
      <c r="G10" s="108"/>
    </row>
    <row r="11" spans="1:16" ht="18" x14ac:dyDescent="0.25">
      <c r="B11" s="127" t="s">
        <v>158</v>
      </c>
      <c r="D11" s="108"/>
      <c r="E11" s="108"/>
      <c r="F11" s="108"/>
      <c r="G11" s="108"/>
      <c r="H11" s="108"/>
    </row>
    <row r="12" spans="1:16" x14ac:dyDescent="0.2">
      <c r="F12" s="108"/>
      <c r="G12" s="108"/>
      <c r="M12" s="124"/>
    </row>
    <row r="13" spans="1:16" ht="15" x14ac:dyDescent="0.25">
      <c r="D13" s="109"/>
      <c r="E13" s="109"/>
      <c r="F13" s="108"/>
      <c r="G13" s="108"/>
      <c r="H13" s="108"/>
      <c r="I13" s="108"/>
      <c r="J13" s="203" t="s">
        <v>159</v>
      </c>
      <c r="K13" s="205" t="s">
        <v>160</v>
      </c>
      <c r="L13" s="205"/>
      <c r="M13" s="207" t="s">
        <v>161</v>
      </c>
      <c r="N13" s="182" t="s">
        <v>161</v>
      </c>
    </row>
    <row r="14" spans="1:16" ht="15" x14ac:dyDescent="0.25">
      <c r="D14" s="109" t="s">
        <v>151</v>
      </c>
      <c r="E14" s="109" t="s">
        <v>152</v>
      </c>
      <c r="F14" s="205" t="s">
        <v>162</v>
      </c>
      <c r="G14" s="109" t="s">
        <v>162</v>
      </c>
      <c r="H14" s="109" t="s">
        <v>163</v>
      </c>
      <c r="I14" s="109" t="s">
        <v>164</v>
      </c>
      <c r="J14" s="204" t="s">
        <v>165</v>
      </c>
      <c r="K14" s="206" t="s">
        <v>165</v>
      </c>
      <c r="L14" s="204" t="s">
        <v>166</v>
      </c>
      <c r="M14" s="208" t="s">
        <v>167</v>
      </c>
      <c r="N14" s="210" t="s">
        <v>168</v>
      </c>
      <c r="O14" s="145" t="s">
        <v>169</v>
      </c>
      <c r="P14" s="210" t="s">
        <v>170</v>
      </c>
    </row>
    <row r="15" spans="1:16" ht="15" x14ac:dyDescent="0.25">
      <c r="C15" s="183" t="s">
        <v>171</v>
      </c>
      <c r="D15" s="114" t="s">
        <v>107</v>
      </c>
      <c r="E15" s="114" t="s">
        <v>107</v>
      </c>
      <c r="F15" s="114" t="s">
        <v>172</v>
      </c>
      <c r="G15" s="114" t="s">
        <v>134</v>
      </c>
      <c r="H15" s="114" t="s">
        <v>105</v>
      </c>
      <c r="I15" s="114" t="s">
        <v>105</v>
      </c>
      <c r="J15" s="197" t="s">
        <v>106</v>
      </c>
      <c r="K15" s="114" t="s">
        <v>134</v>
      </c>
      <c r="L15" s="114" t="s">
        <v>173</v>
      </c>
      <c r="M15" s="114" t="s">
        <v>134</v>
      </c>
      <c r="N15" s="114" t="s">
        <v>106</v>
      </c>
      <c r="O15" s="115"/>
      <c r="P15" s="114" t="s">
        <v>174</v>
      </c>
    </row>
    <row r="16" spans="1:16" x14ac:dyDescent="0.2">
      <c r="C16" s="179" t="s">
        <v>109</v>
      </c>
      <c r="D16" s="109"/>
      <c r="E16" s="109"/>
      <c r="F16" s="109"/>
      <c r="G16" s="109"/>
      <c r="H16" s="109"/>
      <c r="I16" s="109"/>
      <c r="J16" s="137"/>
      <c r="K16" s="109"/>
      <c r="L16" s="109"/>
      <c r="M16" s="109"/>
      <c r="N16" s="109"/>
      <c r="O16" s="118"/>
      <c r="P16" s="211">
        <v>0</v>
      </c>
    </row>
    <row r="17" spans="3:16" x14ac:dyDescent="0.2">
      <c r="C17" t="s">
        <v>175</v>
      </c>
      <c r="D17" s="108">
        <f>AVERAGE($D$5:$E$5)</f>
        <v>17.5</v>
      </c>
      <c r="E17" s="108">
        <f>AVERAGE($F$5:$G$5)</f>
        <v>29</v>
      </c>
      <c r="F17" s="181">
        <f>G17/60</f>
        <v>1.6666666666666666E-2</v>
      </c>
      <c r="G17" s="193">
        <v>1</v>
      </c>
      <c r="H17" s="119">
        <f>Hackgutlinien!$C$18</f>
        <v>1</v>
      </c>
      <c r="I17" s="119">
        <f>Hackgutlinien!$C$19</f>
        <v>5</v>
      </c>
      <c r="J17" s="200">
        <f>(($H$17/D17)+($I$17/E17))*2+F17</f>
        <v>0.47577996715927751</v>
      </c>
      <c r="K17" s="201">
        <f>J17*60</f>
        <v>28.546798029556651</v>
      </c>
      <c r="L17" s="119">
        <f>Erträge!F5/9.4664/1.2</f>
        <v>1.9806895968900533</v>
      </c>
      <c r="M17" s="195">
        <f>20/L17</f>
        <v>10.097493333333333</v>
      </c>
      <c r="N17" s="195">
        <f>M17/60</f>
        <v>0.16829155555555556</v>
      </c>
      <c r="O17" s="119">
        <f>J17/N17+1</f>
        <v>3.8271172940832163</v>
      </c>
      <c r="P17" s="212">
        <f>ROUNDUP(O17,0)</f>
        <v>4</v>
      </c>
    </row>
    <row r="18" spans="3:16" x14ac:dyDescent="0.2">
      <c r="C18" t="s">
        <v>176</v>
      </c>
      <c r="D18" s="108">
        <f>AVERAGE($D$5:$E$5)</f>
        <v>17.5</v>
      </c>
      <c r="E18" s="108">
        <f>AVERAGE($F$5:$G$5)</f>
        <v>29</v>
      </c>
      <c r="F18" s="181">
        <f>G18/60</f>
        <v>8.3333333333333329E-2</v>
      </c>
      <c r="G18" s="193">
        <v>5</v>
      </c>
      <c r="H18" s="108"/>
      <c r="I18" s="108"/>
      <c r="J18" s="200">
        <f>(($H$17/D18)+($I$17/E18))*2+F18</f>
        <v>0.54244663382594416</v>
      </c>
      <c r="K18" s="201">
        <f>J18*60</f>
        <v>32.546798029556648</v>
      </c>
      <c r="L18" s="140"/>
      <c r="M18" s="195">
        <f>35/L17</f>
        <v>17.670613333333332</v>
      </c>
      <c r="N18" s="195">
        <f>M18/60</f>
        <v>0.29451022222222217</v>
      </c>
      <c r="O18" s="119">
        <f>J18/N18+1</f>
        <v>2.8418601219778443</v>
      </c>
      <c r="P18" s="212">
        <f>ROUNDUP(O18,0)</f>
        <v>3</v>
      </c>
    </row>
    <row r="19" spans="3:16" x14ac:dyDescent="0.2">
      <c r="C19" t="s">
        <v>177</v>
      </c>
      <c r="D19" s="108">
        <f>AVERAGE($D$5:$E$5)</f>
        <v>17.5</v>
      </c>
      <c r="E19" s="108">
        <f>AVERAGE($F$5:$G$5)</f>
        <v>29</v>
      </c>
      <c r="F19" s="181">
        <f>G19/60</f>
        <v>3.3333333333333333E-2</v>
      </c>
      <c r="G19" s="193">
        <v>2</v>
      </c>
      <c r="H19" s="108"/>
      <c r="I19" s="108"/>
      <c r="J19" s="200">
        <f>(($H$17/D19)+($I$17/E19))*2+F19</f>
        <v>0.49244663382594417</v>
      </c>
      <c r="K19" s="201">
        <f>J19*60</f>
        <v>29.546798029556651</v>
      </c>
      <c r="L19" s="117"/>
      <c r="M19" s="195">
        <f>40/L17</f>
        <v>20.194986666666665</v>
      </c>
      <c r="N19" s="195">
        <f>16/60</f>
        <v>0.26666666666666666</v>
      </c>
      <c r="O19" s="119">
        <f>J19/N19+1</f>
        <v>2.8466748768472909</v>
      </c>
      <c r="P19" s="212">
        <f>ROUNDUP(O19,0)</f>
        <v>3</v>
      </c>
    </row>
    <row r="20" spans="3:16" x14ac:dyDescent="0.2">
      <c r="D20" s="108"/>
      <c r="E20" s="108"/>
      <c r="F20" s="108"/>
      <c r="G20" s="108"/>
      <c r="H20" s="108"/>
      <c r="I20" s="108"/>
      <c r="J20" s="185"/>
      <c r="K20" s="201"/>
      <c r="L20" s="117"/>
      <c r="M20" s="207"/>
      <c r="N20" s="225"/>
      <c r="P20" s="213"/>
    </row>
    <row r="21" spans="3:16" ht="15" x14ac:dyDescent="0.25">
      <c r="C21" s="178" t="s">
        <v>178</v>
      </c>
      <c r="D21" s="108"/>
      <c r="E21" s="108"/>
      <c r="F21" s="108"/>
      <c r="G21" s="108"/>
      <c r="H21" s="108"/>
      <c r="I21" s="236"/>
      <c r="J21" s="202">
        <f>2*(Hackgutlinien!C22/60)+LOOKUP(1,1/(Transporteinheiten=Wahl_der_Transporteinheiten),Dauer_Abladen)</f>
        <v>8.3333333333333329E-2</v>
      </c>
      <c r="K21" s="202">
        <f>J21*60</f>
        <v>5</v>
      </c>
      <c r="L21" s="146"/>
      <c r="M21" s="209">
        <f>N21*60</f>
        <v>17.670613333333332</v>
      </c>
      <c r="N21" s="209">
        <f>LOOKUP(1,1/(Transporteinheiten=Wahl_der_Transporteinheiten),Befüllung_der_Transporteinheit)</f>
        <v>0.29451022222222217</v>
      </c>
      <c r="O21" s="147">
        <f>J21/N21+1</f>
        <v>1.2829556566985791</v>
      </c>
      <c r="P21" s="214">
        <f>ROUNDUP(O21,0)</f>
        <v>2</v>
      </c>
    </row>
    <row r="22" spans="3:16" ht="15" x14ac:dyDescent="0.25">
      <c r="D22" s="108"/>
      <c r="E22" s="108"/>
      <c r="F22" s="108"/>
      <c r="G22" s="108"/>
      <c r="H22" s="108"/>
      <c r="I22" s="182"/>
      <c r="J22" s="146"/>
      <c r="K22" s="149"/>
      <c r="L22" s="150"/>
      <c r="M22" s="108"/>
    </row>
    <row r="23" spans="3:16" ht="15" x14ac:dyDescent="0.25">
      <c r="C23" s="213"/>
      <c r="D23" s="182" t="s">
        <v>302</v>
      </c>
      <c r="E23" s="215" t="s">
        <v>179</v>
      </c>
      <c r="F23" s="207" t="s">
        <v>180</v>
      </c>
      <c r="G23" s="216" t="s">
        <v>181</v>
      </c>
      <c r="H23" s="112"/>
      <c r="I23" s="117"/>
      <c r="J23" s="149"/>
      <c r="K23" s="150"/>
      <c r="L23" s="108"/>
    </row>
    <row r="24" spans="3:16" ht="15" x14ac:dyDescent="0.25">
      <c r="C24" s="183" t="s">
        <v>182</v>
      </c>
      <c r="D24" s="217" t="s">
        <v>108</v>
      </c>
      <c r="E24" s="217"/>
      <c r="F24" s="217" t="s">
        <v>106</v>
      </c>
      <c r="G24" s="217" t="s">
        <v>29</v>
      </c>
      <c r="H24" s="114"/>
      <c r="I24" s="117"/>
      <c r="J24" s="149"/>
      <c r="K24" s="151"/>
      <c r="L24" s="108"/>
    </row>
    <row r="25" spans="3:16" x14ac:dyDescent="0.2">
      <c r="C25" s="179" t="s">
        <v>109</v>
      </c>
      <c r="D25" s="218"/>
      <c r="E25" s="211"/>
      <c r="F25" s="211"/>
      <c r="G25" s="211">
        <v>0</v>
      </c>
      <c r="H25" s="109"/>
      <c r="I25" s="117"/>
      <c r="J25" s="149"/>
      <c r="K25" s="151"/>
      <c r="L25" s="108"/>
    </row>
    <row r="26" spans="3:16" ht="16.5" x14ac:dyDescent="0.2">
      <c r="C26" s="186" t="s">
        <v>294</v>
      </c>
      <c r="D26" s="185">
        <v>40</v>
      </c>
      <c r="E26" s="212">
        <f>P17</f>
        <v>4</v>
      </c>
      <c r="F26" s="201">
        <f>Hackgutlinien!G4</f>
        <v>2.2502702702702702</v>
      </c>
      <c r="G26" s="212">
        <f>D26*E26*$F$26</f>
        <v>360.04324324324324</v>
      </c>
      <c r="H26" s="119"/>
      <c r="I26" s="117"/>
      <c r="J26" s="149"/>
      <c r="K26" s="151"/>
      <c r="L26" s="108"/>
    </row>
    <row r="27" spans="3:16" ht="16.5" x14ac:dyDescent="0.2">
      <c r="C27" s="186" t="s">
        <v>295</v>
      </c>
      <c r="D27" s="185">
        <v>63</v>
      </c>
      <c r="E27" s="212">
        <f>P18</f>
        <v>3</v>
      </c>
      <c r="F27" s="201"/>
      <c r="G27" s="212">
        <f>D27*E27*$F$26</f>
        <v>425.30108108108107</v>
      </c>
      <c r="H27" s="119"/>
      <c r="I27" s="117"/>
      <c r="J27" s="149"/>
      <c r="K27" s="151"/>
      <c r="L27" s="108"/>
    </row>
    <row r="28" spans="3:16" ht="16.5" x14ac:dyDescent="0.2">
      <c r="C28" s="186" t="s">
        <v>296</v>
      </c>
      <c r="D28" s="185">
        <v>65</v>
      </c>
      <c r="E28" s="212">
        <f>P19</f>
        <v>3</v>
      </c>
      <c r="F28" s="201"/>
      <c r="G28" s="212">
        <f>D28*E28*$F$26</f>
        <v>438.80270270270267</v>
      </c>
      <c r="H28" s="119"/>
      <c r="I28" s="108"/>
      <c r="J28" s="150"/>
      <c r="K28" s="151"/>
      <c r="L28" s="108"/>
    </row>
    <row r="29" spans="3:16" x14ac:dyDescent="0.2">
      <c r="C29" s="213"/>
      <c r="D29" s="207"/>
      <c r="E29" s="207"/>
      <c r="F29" s="207"/>
      <c r="G29" s="212"/>
      <c r="H29" s="108"/>
      <c r="I29" s="108"/>
      <c r="J29" s="108"/>
      <c r="K29" s="108"/>
      <c r="L29" s="108"/>
    </row>
    <row r="30" spans="3:16" x14ac:dyDescent="0.2">
      <c r="C30" s="178" t="s">
        <v>183</v>
      </c>
      <c r="D30" s="214">
        <f>LOOKUP(1,1/(Transporteinheiten=Wahl_der_Transporteinheiten),Transportkosten_pro_Stunde)</f>
        <v>63</v>
      </c>
      <c r="E30" s="214">
        <f>P21</f>
        <v>2</v>
      </c>
      <c r="F30" s="207"/>
      <c r="G30" s="214">
        <f>D30*E30*$F$26</f>
        <v>283.53405405405402</v>
      </c>
      <c r="H30" s="108"/>
      <c r="I30" s="108"/>
      <c r="J30" s="108"/>
      <c r="K30" s="108"/>
      <c r="L30" s="108"/>
    </row>
    <row r="31" spans="3:16" x14ac:dyDescent="0.2">
      <c r="C31" s="178"/>
      <c r="D31" s="148"/>
      <c r="E31" s="148"/>
      <c r="F31" s="108"/>
      <c r="G31" s="148"/>
      <c r="H31" s="108"/>
      <c r="I31" s="108"/>
      <c r="J31" s="108"/>
      <c r="K31" s="108"/>
      <c r="L31" s="108"/>
    </row>
    <row r="32" spans="3:16" x14ac:dyDescent="0.2">
      <c r="C32" s="123"/>
      <c r="D32" s="148"/>
      <c r="E32" s="148"/>
      <c r="F32" s="108"/>
      <c r="G32" s="148"/>
      <c r="H32" s="108"/>
      <c r="I32" s="108"/>
      <c r="J32" s="108"/>
      <c r="K32" s="108"/>
      <c r="L32" s="108"/>
    </row>
    <row r="33" spans="2:18" x14ac:dyDescent="0.2">
      <c r="D33" s="108"/>
      <c r="E33" s="108"/>
      <c r="F33" s="108"/>
      <c r="G33" s="108"/>
      <c r="H33" s="108"/>
      <c r="I33" s="108"/>
      <c r="J33" s="108"/>
      <c r="K33" s="108"/>
      <c r="L33" s="108"/>
    </row>
    <row r="34" spans="2:18" x14ac:dyDescent="0.2">
      <c r="D34" s="108"/>
      <c r="E34" s="108"/>
      <c r="F34" s="108"/>
      <c r="G34" s="108"/>
      <c r="H34" s="108"/>
      <c r="I34" s="108"/>
      <c r="J34" s="108"/>
      <c r="K34" s="108"/>
      <c r="L34" s="108"/>
      <c r="N34" s="213"/>
      <c r="O34" s="213"/>
    </row>
    <row r="35" spans="2:18" ht="18" x14ac:dyDescent="0.25">
      <c r="B35" s="127" t="s">
        <v>184</v>
      </c>
      <c r="D35" s="108"/>
      <c r="E35" s="108"/>
      <c r="F35" s="108"/>
      <c r="G35" s="108"/>
      <c r="H35" s="108"/>
      <c r="I35" s="108"/>
      <c r="J35" s="207"/>
      <c r="K35" s="207"/>
      <c r="L35" s="108"/>
      <c r="N35" s="180" t="s">
        <v>185</v>
      </c>
      <c r="O35" s="213"/>
    </row>
    <row r="36" spans="2:18" x14ac:dyDescent="0.2">
      <c r="D36" s="109"/>
      <c r="E36" s="109"/>
      <c r="F36" s="108"/>
      <c r="G36" s="108"/>
      <c r="H36" s="108"/>
      <c r="J36" s="219" t="s">
        <v>159</v>
      </c>
      <c r="K36" s="203" t="s">
        <v>160</v>
      </c>
      <c r="L36" s="152" t="s">
        <v>186</v>
      </c>
      <c r="M36" s="152" t="s">
        <v>187</v>
      </c>
      <c r="N36" s="207" t="s">
        <v>161</v>
      </c>
      <c r="O36" s="207" t="s">
        <v>161</v>
      </c>
    </row>
    <row r="37" spans="2:18" ht="15" x14ac:dyDescent="0.25">
      <c r="D37" s="109" t="s">
        <v>151</v>
      </c>
      <c r="E37" s="109" t="s">
        <v>152</v>
      </c>
      <c r="F37" s="205" t="s">
        <v>188</v>
      </c>
      <c r="G37" s="109" t="s">
        <v>162</v>
      </c>
      <c r="H37" s="109" t="s">
        <v>163</v>
      </c>
      <c r="I37" s="109" t="s">
        <v>164</v>
      </c>
      <c r="J37" s="204" t="s">
        <v>165</v>
      </c>
      <c r="K37" s="204" t="s">
        <v>165</v>
      </c>
      <c r="L37" s="152" t="s">
        <v>189</v>
      </c>
      <c r="M37" s="152" t="s">
        <v>190</v>
      </c>
      <c r="N37" s="208" t="s">
        <v>167</v>
      </c>
      <c r="O37" s="208" t="s">
        <v>167</v>
      </c>
      <c r="P37" s="145" t="s">
        <v>191</v>
      </c>
      <c r="Q37" s="210" t="s">
        <v>192</v>
      </c>
      <c r="R37" s="145" t="s">
        <v>193</v>
      </c>
    </row>
    <row r="38" spans="2:18" ht="15" x14ac:dyDescent="0.25">
      <c r="C38" s="183" t="s">
        <v>194</v>
      </c>
      <c r="D38" s="114" t="s">
        <v>107</v>
      </c>
      <c r="E38" s="114" t="s">
        <v>107</v>
      </c>
      <c r="F38" s="114" t="s">
        <v>172</v>
      </c>
      <c r="G38" s="114" t="s">
        <v>134</v>
      </c>
      <c r="H38" s="114" t="s">
        <v>105</v>
      </c>
      <c r="I38" s="114" t="s">
        <v>105</v>
      </c>
      <c r="J38" s="197" t="s">
        <v>106</v>
      </c>
      <c r="K38" s="217" t="s">
        <v>134</v>
      </c>
      <c r="L38" s="114" t="s">
        <v>195</v>
      </c>
      <c r="M38" s="114" t="s">
        <v>196</v>
      </c>
      <c r="N38" s="217" t="s">
        <v>106</v>
      </c>
      <c r="O38" s="217" t="s">
        <v>134</v>
      </c>
      <c r="P38" s="115"/>
      <c r="Q38" s="114" t="s">
        <v>174</v>
      </c>
      <c r="R38" s="114" t="s">
        <v>106</v>
      </c>
    </row>
    <row r="39" spans="2:18" x14ac:dyDescent="0.2">
      <c r="C39" s="179" t="s">
        <v>109</v>
      </c>
      <c r="D39" s="109"/>
      <c r="E39" s="109"/>
      <c r="F39" s="211"/>
      <c r="G39" s="211"/>
      <c r="H39" s="109"/>
      <c r="I39" s="109"/>
      <c r="J39" s="203"/>
      <c r="K39" s="211"/>
      <c r="L39" s="152"/>
      <c r="M39" s="152"/>
      <c r="N39" s="211"/>
      <c r="O39" s="211"/>
      <c r="P39" s="118"/>
      <c r="Q39" s="109">
        <v>0</v>
      </c>
      <c r="R39" s="109"/>
    </row>
    <row r="40" spans="2:18" x14ac:dyDescent="0.2">
      <c r="C40" t="s">
        <v>175</v>
      </c>
      <c r="D40" s="108">
        <f>AVERAGE($D$5:$E$5)</f>
        <v>17.5</v>
      </c>
      <c r="E40" s="108">
        <f>AVERAGE($F$5:$G$5)</f>
        <v>29</v>
      </c>
      <c r="F40" s="181">
        <f>G40/60</f>
        <v>1.6666666666666666E-2</v>
      </c>
      <c r="G40" s="193">
        <v>1</v>
      </c>
      <c r="H40" s="119">
        <f>Hackgutlinien!C62</f>
        <v>1</v>
      </c>
      <c r="I40" s="119">
        <f>Hackgutlinien!C63</f>
        <v>5</v>
      </c>
      <c r="J40" s="195">
        <f>(($H$40/D40)+($I$40/E40))*2+F40</f>
        <v>0.47577996715927751</v>
      </c>
      <c r="K40" s="225">
        <f>J40*60</f>
        <v>28.546798029556651</v>
      </c>
      <c r="L40" s="119">
        <f>IF(Ertragsschätzung!C27&lt;&gt;"",Ertragsschätzung!C27,Ertragsschätzung!C23)</f>
        <v>264.54599999999999</v>
      </c>
      <c r="M40" s="108">
        <v>20</v>
      </c>
      <c r="N40" s="193">
        <f>O40/60</f>
        <v>0.15291666666666667</v>
      </c>
      <c r="O40" s="193">
        <f>O44/8*2+2</f>
        <v>9.1750000000000007</v>
      </c>
      <c r="P40" s="119">
        <f>$L$40/M40</f>
        <v>13.2273</v>
      </c>
      <c r="Q40" s="130">
        <f>ROUNDUP(P40,0)</f>
        <v>14</v>
      </c>
      <c r="R40" s="119">
        <f>(F40+J40+N40)*Q40</f>
        <v>9.0350862068965512</v>
      </c>
    </row>
    <row r="41" spans="2:18" x14ac:dyDescent="0.2">
      <c r="C41" t="s">
        <v>176</v>
      </c>
      <c r="D41" s="108">
        <f>AVERAGE($D$5:$E$5)</f>
        <v>17.5</v>
      </c>
      <c r="E41" s="108">
        <f>AVERAGE($F$5:$G$5)</f>
        <v>29</v>
      </c>
      <c r="F41" s="181">
        <f>G41/60</f>
        <v>8.3333333333333329E-2</v>
      </c>
      <c r="G41" s="193">
        <v>5</v>
      </c>
      <c r="H41" s="108"/>
      <c r="I41" s="108"/>
      <c r="J41" s="195">
        <f>(($H$40/D41)+($I$40/E41))*2+F41</f>
        <v>0.54244663382594416</v>
      </c>
      <c r="K41" s="225">
        <f>J41*60</f>
        <v>32.546798029556648</v>
      </c>
      <c r="M41" s="108">
        <v>35</v>
      </c>
      <c r="N41" s="193">
        <f>O41/60</f>
        <v>0.24260416666666668</v>
      </c>
      <c r="O41" s="193">
        <f>O44/8*3.5+2</f>
        <v>14.55625</v>
      </c>
      <c r="P41" s="119">
        <f>$L$40/M41</f>
        <v>7.5584571428571428</v>
      </c>
      <c r="Q41" s="130">
        <f>ROUNDUP(P41,0)</f>
        <v>8</v>
      </c>
      <c r="R41" s="119">
        <f>(F41+J41+N41)*Q41</f>
        <v>6.9470730706075532</v>
      </c>
    </row>
    <row r="42" spans="2:18" x14ac:dyDescent="0.2">
      <c r="C42" t="s">
        <v>177</v>
      </c>
      <c r="D42" s="108">
        <f>AVERAGE($D$5:$E$5)</f>
        <v>17.5</v>
      </c>
      <c r="E42" s="108">
        <f>AVERAGE($F$5:$G$5)</f>
        <v>29</v>
      </c>
      <c r="F42" s="181">
        <f>G42/60</f>
        <v>3.3333333333333333E-2</v>
      </c>
      <c r="G42" s="193">
        <v>2</v>
      </c>
      <c r="H42" s="108"/>
      <c r="I42" s="108"/>
      <c r="J42" s="195">
        <f>(($H$40/D42)+($I$40/E42))*2+F42</f>
        <v>0.49244663382594417</v>
      </c>
      <c r="K42" s="225">
        <f>J42*60</f>
        <v>29.546798029556651</v>
      </c>
      <c r="M42" s="108">
        <v>40</v>
      </c>
      <c r="N42" s="193">
        <f>O42/60</f>
        <v>0.27250000000000002</v>
      </c>
      <c r="O42" s="193">
        <f>O44/2+2</f>
        <v>16.350000000000001</v>
      </c>
      <c r="P42" s="119">
        <f>$L$40/M42</f>
        <v>6.6136499999999998</v>
      </c>
      <c r="Q42" s="130">
        <f>ROUNDUP(P42,0)</f>
        <v>7</v>
      </c>
      <c r="R42" s="119">
        <f>(F42+J42+N42)*Q42</f>
        <v>5.5879597701149422</v>
      </c>
    </row>
    <row r="43" spans="2:18" x14ac:dyDescent="0.2">
      <c r="C43" t="s">
        <v>197</v>
      </c>
      <c r="D43" s="108">
        <f>AVERAGE($D$6:$E$6)</f>
        <v>17.5</v>
      </c>
      <c r="E43" s="108">
        <f>AVERAGE($F$6:$G$6)</f>
        <v>47.5</v>
      </c>
      <c r="F43" s="181">
        <f>G43/60</f>
        <v>0.33333333333333331</v>
      </c>
      <c r="G43" s="193">
        <v>20</v>
      </c>
      <c r="H43" s="108"/>
      <c r="I43" s="108"/>
      <c r="J43" s="195">
        <f>(($H$40/D43)+($I$40/E43))*2+F43</f>
        <v>0.65814536340852126</v>
      </c>
      <c r="K43" s="225">
        <f>J43*60</f>
        <v>39.488721804511272</v>
      </c>
      <c r="M43" s="108">
        <v>70</v>
      </c>
      <c r="N43" s="193">
        <f>N44/8*7</f>
        <v>0.42</v>
      </c>
      <c r="O43" s="193">
        <f>O44/8*7</f>
        <v>25.112500000000001</v>
      </c>
      <c r="P43" s="119">
        <f>$L$40/M43</f>
        <v>3.7792285714285714</v>
      </c>
      <c r="Q43" s="130">
        <f>ROUNDUP(P43,0)</f>
        <v>4</v>
      </c>
      <c r="R43" s="119">
        <f>(F43+J43+N43)*Q43</f>
        <v>5.6459147869674178</v>
      </c>
    </row>
    <row r="44" spans="2:18" x14ac:dyDescent="0.2">
      <c r="C44" t="s">
        <v>198</v>
      </c>
      <c r="D44" s="108">
        <f>AVERAGE($D$6:$E$6)</f>
        <v>17.5</v>
      </c>
      <c r="E44" s="108">
        <f>AVERAGE($F$6:$G$6)</f>
        <v>47.5</v>
      </c>
      <c r="F44" s="181">
        <f>G44/60</f>
        <v>0.5</v>
      </c>
      <c r="G44" s="193">
        <v>30</v>
      </c>
      <c r="H44" s="108"/>
      <c r="I44" s="108"/>
      <c r="J44" s="195">
        <f>(($H$40/D44)+($I$40/E44))*2+F44</f>
        <v>0.824812030075188</v>
      </c>
      <c r="K44" s="225">
        <f>J44*60</f>
        <v>49.488721804511279</v>
      </c>
      <c r="M44" s="108">
        <v>80</v>
      </c>
      <c r="N44" s="193">
        <v>0.48</v>
      </c>
      <c r="O44" s="193">
        <v>28.7</v>
      </c>
      <c r="P44" s="119">
        <f>$L$40/M44</f>
        <v>3.3068249999999999</v>
      </c>
      <c r="Q44" s="130">
        <f>ROUNDUP(P44,0)</f>
        <v>4</v>
      </c>
      <c r="R44" s="119">
        <f>(F44+J44+N44)*Q44</f>
        <v>7.2192481203007519</v>
      </c>
    </row>
    <row r="45" spans="2:18" x14ac:dyDescent="0.2">
      <c r="D45" s="108"/>
      <c r="E45" s="108"/>
      <c r="F45" s="108"/>
      <c r="G45" s="108"/>
      <c r="H45" s="108"/>
      <c r="I45" s="108"/>
      <c r="J45" s="117"/>
      <c r="K45" s="108"/>
      <c r="L45" s="108"/>
    </row>
    <row r="46" spans="2:18" x14ac:dyDescent="0.2">
      <c r="D46" s="108"/>
      <c r="E46" s="108"/>
      <c r="F46" s="108"/>
      <c r="G46" s="108"/>
      <c r="H46" s="108"/>
      <c r="I46" s="117"/>
      <c r="J46" s="117"/>
      <c r="K46" s="108"/>
      <c r="L46" s="108"/>
    </row>
    <row r="47" spans="2:18" x14ac:dyDescent="0.2">
      <c r="D47" s="108"/>
      <c r="E47" s="108"/>
      <c r="F47" s="108"/>
      <c r="G47" s="108"/>
      <c r="H47" s="108"/>
      <c r="I47" s="117"/>
      <c r="J47" s="117"/>
      <c r="K47" s="108"/>
      <c r="L47" s="108"/>
    </row>
    <row r="48" spans="2:18" ht="15" x14ac:dyDescent="0.25">
      <c r="D48" s="185" t="s">
        <v>302</v>
      </c>
      <c r="E48" s="108" t="s">
        <v>199</v>
      </c>
      <c r="F48" s="216" t="s">
        <v>200</v>
      </c>
      <c r="G48" s="112"/>
      <c r="H48" s="117"/>
      <c r="I48" s="117"/>
      <c r="J48" s="108"/>
      <c r="K48" s="108"/>
    </row>
    <row r="49" spans="1:20" ht="15" x14ac:dyDescent="0.25">
      <c r="C49" s="183" t="s">
        <v>182</v>
      </c>
      <c r="D49" s="114" t="s">
        <v>108</v>
      </c>
      <c r="E49" s="114" t="s">
        <v>106</v>
      </c>
      <c r="F49" s="114" t="s">
        <v>29</v>
      </c>
      <c r="G49" s="114"/>
      <c r="H49" s="117"/>
      <c r="I49" s="117"/>
      <c r="J49" s="108"/>
      <c r="K49" s="108"/>
    </row>
    <row r="50" spans="1:20" x14ac:dyDescent="0.2">
      <c r="C50" s="179" t="s">
        <v>109</v>
      </c>
      <c r="D50" s="109"/>
      <c r="E50" s="109"/>
      <c r="F50" s="109">
        <v>0</v>
      </c>
      <c r="G50" s="109"/>
      <c r="H50" s="117"/>
      <c r="I50" s="117"/>
      <c r="J50" s="108"/>
      <c r="K50" s="108"/>
    </row>
    <row r="51" spans="1:20" x14ac:dyDescent="0.2">
      <c r="C51" t="s">
        <v>175</v>
      </c>
      <c r="D51" s="108">
        <v>40</v>
      </c>
      <c r="E51" s="119">
        <f>IF(AND(Hackgutlinien!C$62="",Hackgutlinien!C$63=""),0,R40)</f>
        <v>9.0350862068965512</v>
      </c>
      <c r="F51" s="119">
        <f>D51*E51</f>
        <v>361.40344827586205</v>
      </c>
      <c r="G51" s="117"/>
      <c r="H51" s="117"/>
      <c r="I51" s="117"/>
      <c r="J51" s="108"/>
      <c r="K51" s="108"/>
    </row>
    <row r="52" spans="1:20" x14ac:dyDescent="0.2">
      <c r="C52" t="s">
        <v>176</v>
      </c>
      <c r="D52" s="108">
        <v>63</v>
      </c>
      <c r="E52" s="119">
        <f>IF(AND(Hackgutlinien!C$62="",Hackgutlinien!C$63=""),0,R41)</f>
        <v>6.9470730706075532</v>
      </c>
      <c r="F52" s="119">
        <f>D52*E52</f>
        <v>437.66560344827587</v>
      </c>
      <c r="G52" s="119"/>
      <c r="H52" s="117"/>
      <c r="I52" s="117"/>
      <c r="J52" s="108"/>
      <c r="K52" s="108"/>
    </row>
    <row r="53" spans="1:20" x14ac:dyDescent="0.2">
      <c r="C53" t="s">
        <v>177</v>
      </c>
      <c r="D53" s="108">
        <v>65</v>
      </c>
      <c r="E53" s="119">
        <f>IF(AND(Hackgutlinien!C$62="",Hackgutlinien!C$63=""),0,R42)</f>
        <v>5.5879597701149422</v>
      </c>
      <c r="F53" s="119">
        <f>D53*E53</f>
        <v>363.21738505747123</v>
      </c>
      <c r="G53" s="119"/>
      <c r="H53" s="108"/>
      <c r="I53" s="108"/>
      <c r="J53" s="108"/>
      <c r="K53" s="108"/>
    </row>
    <row r="54" spans="1:20" x14ac:dyDescent="0.2">
      <c r="C54" t="s">
        <v>197</v>
      </c>
      <c r="D54" s="108">
        <v>65</v>
      </c>
      <c r="E54" s="119">
        <f>IF(AND(Hackgutlinien!C$62="",Hackgutlinien!C$63=""),0,R43)</f>
        <v>5.6459147869674178</v>
      </c>
      <c r="F54" s="119">
        <f>D54*E54</f>
        <v>366.98446115288215</v>
      </c>
      <c r="G54" s="119"/>
      <c r="H54" s="108"/>
      <c r="I54" s="108"/>
      <c r="J54" s="108"/>
      <c r="K54" s="108"/>
    </row>
    <row r="55" spans="1:20" x14ac:dyDescent="0.2">
      <c r="C55" t="s">
        <v>198</v>
      </c>
      <c r="D55" s="108">
        <v>70</v>
      </c>
      <c r="E55" s="119">
        <f>IF(AND(Hackgutlinien!C$62="",Hackgutlinien!C$63=""),0,R44)</f>
        <v>7.2192481203007519</v>
      </c>
      <c r="F55" s="119">
        <f>D55*E55</f>
        <v>505.34736842105264</v>
      </c>
      <c r="G55" s="119"/>
      <c r="H55" s="108"/>
      <c r="I55" s="108"/>
      <c r="J55" s="108"/>
      <c r="K55" s="108"/>
    </row>
    <row r="56" spans="1:20" x14ac:dyDescent="0.2">
      <c r="D56" s="108"/>
      <c r="E56" s="108"/>
      <c r="F56" s="108"/>
      <c r="G56" s="108"/>
      <c r="H56" s="108"/>
      <c r="I56" s="108"/>
      <c r="J56" s="108"/>
      <c r="K56" s="108"/>
    </row>
    <row r="59" spans="1:20" ht="20.25" x14ac:dyDescent="0.3">
      <c r="A59" s="106" t="s">
        <v>120</v>
      </c>
      <c r="L59" s="124"/>
    </row>
    <row r="60" spans="1:20" ht="15" x14ac:dyDescent="0.25">
      <c r="J60" s="219" t="s">
        <v>159</v>
      </c>
      <c r="K60" s="205" t="s">
        <v>160</v>
      </c>
      <c r="L60" s="205" t="s">
        <v>129</v>
      </c>
      <c r="M60" s="222" t="s">
        <v>187</v>
      </c>
      <c r="N60" s="182" t="s">
        <v>161</v>
      </c>
      <c r="O60" s="207" t="s">
        <v>161</v>
      </c>
      <c r="P60" s="213"/>
      <c r="Q60" s="213"/>
      <c r="S60" s="118"/>
      <c r="T60" s="118"/>
    </row>
    <row r="61" spans="1:20" ht="15" x14ac:dyDescent="0.25">
      <c r="D61" s="109" t="s">
        <v>151</v>
      </c>
      <c r="E61" s="109" t="s">
        <v>152</v>
      </c>
      <c r="F61" s="205" t="s">
        <v>242</v>
      </c>
      <c r="G61" s="211" t="s">
        <v>162</v>
      </c>
      <c r="H61" s="109" t="s">
        <v>163</v>
      </c>
      <c r="I61" s="109" t="s">
        <v>164</v>
      </c>
      <c r="J61" s="220" t="s">
        <v>165</v>
      </c>
      <c r="K61" s="206" t="s">
        <v>201</v>
      </c>
      <c r="L61" s="204" t="s">
        <v>130</v>
      </c>
      <c r="M61" s="222" t="s">
        <v>190</v>
      </c>
      <c r="N61" s="210" t="s">
        <v>202</v>
      </c>
      <c r="O61" s="208" t="s">
        <v>167</v>
      </c>
      <c r="P61" s="208" t="s">
        <v>169</v>
      </c>
      <c r="Q61" s="210" t="s">
        <v>203</v>
      </c>
      <c r="S61" s="145"/>
      <c r="T61" s="152"/>
    </row>
    <row r="62" spans="1:20" ht="15" x14ac:dyDescent="0.25">
      <c r="C62" s="183" t="s">
        <v>194</v>
      </c>
      <c r="D62" s="114" t="s">
        <v>107</v>
      </c>
      <c r="E62" s="114" t="s">
        <v>107</v>
      </c>
      <c r="F62" s="217" t="s">
        <v>172</v>
      </c>
      <c r="G62" s="217" t="s">
        <v>134</v>
      </c>
      <c r="H62" s="114" t="s">
        <v>105</v>
      </c>
      <c r="I62" s="114" t="s">
        <v>105</v>
      </c>
      <c r="J62" s="221" t="s">
        <v>106</v>
      </c>
      <c r="K62" s="114" t="s">
        <v>134</v>
      </c>
      <c r="L62" s="217" t="s">
        <v>173</v>
      </c>
      <c r="M62" s="217" t="s">
        <v>196</v>
      </c>
      <c r="N62" s="217" t="s">
        <v>106</v>
      </c>
      <c r="O62" s="217" t="s">
        <v>134</v>
      </c>
      <c r="P62" s="223"/>
      <c r="Q62" s="223" t="s">
        <v>174</v>
      </c>
      <c r="S62" s="118"/>
      <c r="T62" s="109"/>
    </row>
    <row r="63" spans="1:20" x14ac:dyDescent="0.2">
      <c r="C63" s="179" t="s">
        <v>109</v>
      </c>
      <c r="D63" s="109"/>
      <c r="E63" s="109"/>
      <c r="F63" s="211"/>
      <c r="G63" s="211"/>
      <c r="H63" s="109"/>
      <c r="I63" s="109"/>
      <c r="J63" s="219"/>
      <c r="K63" s="109"/>
      <c r="L63" s="211"/>
      <c r="M63" s="222"/>
      <c r="N63" s="211"/>
      <c r="O63" s="211"/>
      <c r="P63" s="224"/>
      <c r="Q63" s="211">
        <v>0</v>
      </c>
      <c r="S63" s="109"/>
      <c r="T63" s="109"/>
    </row>
    <row r="64" spans="1:20" x14ac:dyDescent="0.2">
      <c r="C64" t="s">
        <v>175</v>
      </c>
      <c r="D64" s="108">
        <f>AVERAGE($D$5:$E$5)</f>
        <v>17.5</v>
      </c>
      <c r="E64" s="108">
        <f>AVERAGE($F$5:$G$5)</f>
        <v>29</v>
      </c>
      <c r="F64" s="181">
        <f>G64/60</f>
        <v>1.6666666666666666E-2</v>
      </c>
      <c r="G64" s="193">
        <v>1</v>
      </c>
      <c r="H64" s="119">
        <f>Vollbaumlinien!C47</f>
        <v>1</v>
      </c>
      <c r="I64" s="119">
        <f>Vollbaumlinien!C48</f>
        <v>5</v>
      </c>
      <c r="J64" s="253">
        <f>(($H$64/D64)+($I$64/E64))*2+F64</f>
        <v>0.47577996715927751</v>
      </c>
      <c r="K64" s="119">
        <f>J64*60</f>
        <v>28.546798029556651</v>
      </c>
      <c r="L64" s="225">
        <v>0.8</v>
      </c>
      <c r="M64" s="207">
        <v>20</v>
      </c>
      <c r="N64" s="193">
        <f>O64/60</f>
        <v>0.41666666666666669</v>
      </c>
      <c r="O64" s="192">
        <f>M64/L$64</f>
        <v>25</v>
      </c>
      <c r="P64" s="225">
        <f>J64/N64+1</f>
        <v>2.1418719211822657</v>
      </c>
      <c r="Q64" s="212">
        <f>ROUNDUP(P64,0)</f>
        <v>3</v>
      </c>
      <c r="S64" s="136"/>
      <c r="T64" s="132"/>
    </row>
    <row r="65" spans="3:20" ht="15" x14ac:dyDescent="0.25">
      <c r="C65" t="s">
        <v>176</v>
      </c>
      <c r="D65" s="108">
        <f>AVERAGE($D$5:$E$5)</f>
        <v>17.5</v>
      </c>
      <c r="E65" s="108">
        <f>AVERAGE($F$5:$G$5)</f>
        <v>29</v>
      </c>
      <c r="F65" s="181">
        <f>G65/60</f>
        <v>8.3333333333333329E-2</v>
      </c>
      <c r="G65" s="193">
        <v>5</v>
      </c>
      <c r="H65" s="108"/>
      <c r="I65" s="108"/>
      <c r="J65" s="253">
        <f>(($H$64/D65)+($I$64/E65))*2+F65</f>
        <v>0.54244663382594416</v>
      </c>
      <c r="K65" s="119">
        <f>J65*60</f>
        <v>32.546798029556648</v>
      </c>
      <c r="L65" s="226"/>
      <c r="M65" s="207">
        <v>35</v>
      </c>
      <c r="N65" s="193">
        <f>O65/60</f>
        <v>0.72916666666666663</v>
      </c>
      <c r="O65" s="192">
        <f>M65/L$64</f>
        <v>43.75</v>
      </c>
      <c r="P65" s="225">
        <f>J65/N65+1</f>
        <v>1.743926812104152</v>
      </c>
      <c r="Q65" s="212">
        <f>ROUNDUP(P65,0)</f>
        <v>2</v>
      </c>
      <c r="S65" s="136"/>
      <c r="T65" s="132"/>
    </row>
    <row r="66" spans="3:20" x14ac:dyDescent="0.2">
      <c r="C66" t="s">
        <v>177</v>
      </c>
      <c r="D66" s="108">
        <f>AVERAGE($D$5:$E$5)</f>
        <v>17.5</v>
      </c>
      <c r="E66" s="108">
        <f>AVERAGE($F$5:$G$5)</f>
        <v>29</v>
      </c>
      <c r="F66" s="181">
        <f>G66/60</f>
        <v>3.3333333333333333E-2</v>
      </c>
      <c r="G66" s="193">
        <v>2</v>
      </c>
      <c r="H66" s="108"/>
      <c r="I66" s="108"/>
      <c r="J66" s="253">
        <f>(($H$64/D66)+($I$64/E66))*2+F66</f>
        <v>0.49244663382594417</v>
      </c>
      <c r="K66" s="119">
        <f>J66*60</f>
        <v>29.546798029556651</v>
      </c>
      <c r="L66" s="201"/>
      <c r="M66" s="207">
        <v>40</v>
      </c>
      <c r="N66" s="193">
        <f>O66/60</f>
        <v>0.83333333333333337</v>
      </c>
      <c r="O66" s="192">
        <f>M66/L$64</f>
        <v>50</v>
      </c>
      <c r="P66" s="225">
        <f>J66/N66+1</f>
        <v>1.5909359605911328</v>
      </c>
      <c r="Q66" s="212">
        <f>ROUNDUP(P66,0)</f>
        <v>2</v>
      </c>
      <c r="S66" s="136"/>
      <c r="T66" s="132"/>
    </row>
    <row r="67" spans="3:20" x14ac:dyDescent="0.2">
      <c r="C67" t="s">
        <v>197</v>
      </c>
      <c r="D67" s="108">
        <f>AVERAGE($D$6:$E$6)</f>
        <v>17.5</v>
      </c>
      <c r="E67" s="108">
        <f>AVERAGE($F$6:$G$6)</f>
        <v>47.5</v>
      </c>
      <c r="F67" s="181">
        <f>2*F65</f>
        <v>0.16666666666666666</v>
      </c>
      <c r="G67" s="193">
        <f>2*G65+2</f>
        <v>12</v>
      </c>
      <c r="H67" s="108"/>
      <c r="I67" s="108"/>
      <c r="J67" s="253">
        <f>(($H$64/D67)+($I$64/E67))*2+F67</f>
        <v>0.49147869674185463</v>
      </c>
      <c r="K67" s="119">
        <f>J67*60</f>
        <v>29.488721804511279</v>
      </c>
      <c r="L67" s="201"/>
      <c r="M67" s="207">
        <v>70</v>
      </c>
      <c r="N67" s="193">
        <f>O67/60</f>
        <v>1.4583333333333333</v>
      </c>
      <c r="O67" s="192">
        <f>M67/L$64</f>
        <v>87.5</v>
      </c>
      <c r="P67" s="225">
        <f>J67/N67+1</f>
        <v>1.3370139634801288</v>
      </c>
      <c r="Q67" s="212">
        <f>ROUNDUP(P67,0)</f>
        <v>2</v>
      </c>
      <c r="S67" s="136"/>
      <c r="T67" s="132"/>
    </row>
    <row r="68" spans="3:20" x14ac:dyDescent="0.2">
      <c r="C68" t="s">
        <v>198</v>
      </c>
      <c r="D68" s="108">
        <f>AVERAGE($D$6:$E$6)</f>
        <v>17.5</v>
      </c>
      <c r="E68" s="108">
        <f>AVERAGE($F$6:$G$6)</f>
        <v>47.5</v>
      </c>
      <c r="F68" s="181">
        <f>G68/60</f>
        <v>0.13333333333333333</v>
      </c>
      <c r="G68" s="193">
        <v>8</v>
      </c>
      <c r="H68" s="108"/>
      <c r="I68" s="108"/>
      <c r="J68" s="253">
        <f>(($H$64/D68)+($I$64/E68))*2+F68</f>
        <v>0.4581453634085213</v>
      </c>
      <c r="K68" s="119">
        <f>J68*60</f>
        <v>27.488721804511279</v>
      </c>
      <c r="L68" s="202"/>
      <c r="M68" s="207">
        <v>80</v>
      </c>
      <c r="N68" s="193">
        <f>O68/60</f>
        <v>1.6666666666666667</v>
      </c>
      <c r="O68" s="192">
        <f>M68/L$64</f>
        <v>100</v>
      </c>
      <c r="P68" s="225">
        <f>J68/N68+1</f>
        <v>1.2748872180451127</v>
      </c>
      <c r="Q68" s="212">
        <f>ROUNDUP(P68,0)</f>
        <v>2</v>
      </c>
      <c r="S68" s="136"/>
      <c r="T68" s="132"/>
    </row>
    <row r="69" spans="3:20" x14ac:dyDescent="0.2">
      <c r="J69" s="254"/>
      <c r="K69" s="252"/>
      <c r="L69" s="213"/>
      <c r="M69" s="213"/>
      <c r="N69" s="255"/>
      <c r="O69" s="213"/>
      <c r="P69" s="213"/>
      <c r="Q69" s="213"/>
      <c r="S69" s="118"/>
      <c r="T69" s="118"/>
    </row>
    <row r="70" spans="3:20" x14ac:dyDescent="0.2">
      <c r="C70" s="178" t="s">
        <v>178</v>
      </c>
      <c r="D70" s="108"/>
      <c r="E70" s="108"/>
      <c r="F70" s="108"/>
      <c r="G70" s="108"/>
      <c r="H70" s="108"/>
      <c r="I70" s="108"/>
      <c r="J70" s="209">
        <f>2*(Vollbaumlinien!C51/60)+LOOKUP(1,1/(Transporteinheiten_2=Wahl_der_Transporteinheiten_3),Dauer_Abladen_2)</f>
        <v>1.6666666666666666E-2</v>
      </c>
      <c r="K70" s="147">
        <f>J70*60</f>
        <v>1</v>
      </c>
      <c r="L70" s="202"/>
      <c r="M70" s="202"/>
      <c r="N70" s="209">
        <f>LOOKUP(1,1/(Transporteinheiten_2=Wahl_der_Transporteinheiten_3),Befüllung_der_Transporteinheit_2)</f>
        <v>0.41666666666666669</v>
      </c>
      <c r="O70" s="209">
        <f>N70*60</f>
        <v>25</v>
      </c>
      <c r="P70" s="209">
        <f>J70/N70+1</f>
        <v>1.04</v>
      </c>
      <c r="Q70" s="214">
        <f>ROUNDUP(P70,0)</f>
        <v>2</v>
      </c>
    </row>
    <row r="71" spans="3:20" x14ac:dyDescent="0.2">
      <c r="C71" s="118"/>
      <c r="D71" s="109"/>
      <c r="E71" s="109"/>
      <c r="F71" s="131"/>
      <c r="G71" s="144"/>
    </row>
    <row r="72" spans="3:20" ht="15" x14ac:dyDescent="0.25">
      <c r="D72" s="182" t="s">
        <v>299</v>
      </c>
      <c r="E72" s="215" t="s">
        <v>179</v>
      </c>
      <c r="F72" s="185" t="s">
        <v>204</v>
      </c>
      <c r="G72" s="216" t="s">
        <v>205</v>
      </c>
      <c r="H72" s="227"/>
    </row>
    <row r="73" spans="3:20" ht="14.25" customHeight="1" x14ac:dyDescent="0.25">
      <c r="C73" s="183" t="s">
        <v>182</v>
      </c>
      <c r="D73" s="217" t="s">
        <v>108</v>
      </c>
      <c r="E73" s="217"/>
      <c r="F73" s="197" t="s">
        <v>106</v>
      </c>
      <c r="G73" s="217" t="s">
        <v>29</v>
      </c>
      <c r="H73" s="217"/>
    </row>
    <row r="74" spans="3:20" x14ac:dyDescent="0.2">
      <c r="C74" s="179" t="s">
        <v>109</v>
      </c>
      <c r="D74" s="211"/>
      <c r="E74" s="211"/>
      <c r="F74" s="203"/>
      <c r="G74" s="211">
        <v>0</v>
      </c>
      <c r="H74" s="211"/>
    </row>
    <row r="75" spans="3:20" x14ac:dyDescent="0.2">
      <c r="C75" t="s">
        <v>175</v>
      </c>
      <c r="D75" s="207">
        <v>40</v>
      </c>
      <c r="E75" s="212">
        <f>Vollbaumlinien!C$54</f>
        <v>3</v>
      </c>
      <c r="F75" s="195">
        <f>Ernte!F64</f>
        <v>5.5113749999999992</v>
      </c>
      <c r="G75" s="212">
        <f>D75*E75*F$75</f>
        <v>661.3649999999999</v>
      </c>
      <c r="H75" s="225"/>
    </row>
    <row r="76" spans="3:20" x14ac:dyDescent="0.2">
      <c r="C76" t="s">
        <v>176</v>
      </c>
      <c r="D76" s="207">
        <v>63</v>
      </c>
      <c r="E76" s="212">
        <f>Vollbaumlinien!C$54</f>
        <v>3</v>
      </c>
      <c r="F76" s="201"/>
      <c r="G76" s="212">
        <f>D76*E76*F$75</f>
        <v>1041.6498749999998</v>
      </c>
      <c r="H76" s="225"/>
    </row>
    <row r="77" spans="3:20" x14ac:dyDescent="0.2">
      <c r="C77" t="s">
        <v>177</v>
      </c>
      <c r="D77" s="207">
        <v>65</v>
      </c>
      <c r="E77" s="212">
        <f>Vollbaumlinien!C$54</f>
        <v>3</v>
      </c>
      <c r="F77" s="201"/>
      <c r="G77" s="212">
        <f>D77*E77*F$75</f>
        <v>1074.7181249999999</v>
      </c>
      <c r="H77" s="225"/>
    </row>
    <row r="78" spans="3:20" x14ac:dyDescent="0.2">
      <c r="C78" t="s">
        <v>197</v>
      </c>
      <c r="D78" s="212">
        <v>65</v>
      </c>
      <c r="E78" s="212">
        <f>Vollbaumlinien!C$54</f>
        <v>3</v>
      </c>
      <c r="F78" s="201"/>
      <c r="G78" s="212">
        <f>D78*E78*F$75</f>
        <v>1074.7181249999999</v>
      </c>
      <c r="H78" s="225"/>
    </row>
    <row r="79" spans="3:20" x14ac:dyDescent="0.2">
      <c r="C79" t="s">
        <v>198</v>
      </c>
      <c r="D79" s="207">
        <v>70</v>
      </c>
      <c r="E79" s="212">
        <f>Vollbaumlinien!C$54</f>
        <v>3</v>
      </c>
      <c r="F79" s="201"/>
      <c r="G79" s="212">
        <f>D79*E79*F$75</f>
        <v>1157.3887499999998</v>
      </c>
      <c r="H79" s="225"/>
    </row>
    <row r="80" spans="3:20" x14ac:dyDescent="0.2">
      <c r="D80" s="207"/>
      <c r="E80" s="207"/>
      <c r="F80" s="207"/>
      <c r="G80" s="212"/>
      <c r="H80" s="207"/>
    </row>
    <row r="81" spans="3:12" x14ac:dyDescent="0.2">
      <c r="C81" s="178" t="s">
        <v>183</v>
      </c>
      <c r="D81" s="214">
        <f>LOOKUP(1,1/(Transporteinheiten_2=Wahl_der_Transporteinheiten_3),Transportkosten_pro_Stunde_2)</f>
        <v>40</v>
      </c>
      <c r="E81" s="212">
        <f>Vollbaumlinien!C$54</f>
        <v>3</v>
      </c>
      <c r="F81" s="207"/>
      <c r="G81" s="214">
        <f>D81*E81*F$75</f>
        <v>661.3649999999999</v>
      </c>
      <c r="H81" s="207"/>
      <c r="I81" s="108"/>
      <c r="J81" s="108"/>
      <c r="K81" s="108"/>
      <c r="L81" s="108"/>
    </row>
    <row r="82" spans="3:12" x14ac:dyDescent="0.2">
      <c r="C82" s="118"/>
      <c r="D82" s="118"/>
      <c r="E82" s="118"/>
      <c r="F82" s="118"/>
      <c r="G82" s="118"/>
    </row>
    <row r="83" spans="3:12" x14ac:dyDescent="0.2">
      <c r="C83" s="118"/>
      <c r="D83" s="118"/>
      <c r="E83" s="118"/>
      <c r="F83" s="118"/>
      <c r="G83" s="118"/>
    </row>
    <row r="84" spans="3:12" x14ac:dyDescent="0.2">
      <c r="C84" s="118"/>
      <c r="D84" s="118"/>
      <c r="E84" s="118"/>
      <c r="F84" s="118"/>
      <c r="G84" s="118"/>
    </row>
  </sheetData>
  <sheetProtection password="BBAF" sheet="1" objects="1" scenarios="1"/>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4"/>
  <sheetViews>
    <sheetView workbookViewId="0"/>
  </sheetViews>
  <sheetFormatPr baseColWidth="10" defaultRowHeight="14.25" x14ac:dyDescent="0.2"/>
  <cols>
    <col min="1" max="1" width="2.75" customWidth="1"/>
    <col min="2" max="2" width="36.5" customWidth="1"/>
    <col min="3" max="3" width="5.625" customWidth="1"/>
    <col min="4" max="4" width="40.125" customWidth="1"/>
    <col min="5" max="5" width="6.375" customWidth="1"/>
    <col min="6" max="6" width="35.75" customWidth="1"/>
    <col min="7" max="7" width="7.75" customWidth="1"/>
    <col min="8" max="8" width="16.375" customWidth="1"/>
    <col min="257" max="257" width="2.75" customWidth="1"/>
    <col min="258" max="258" width="36.5" customWidth="1"/>
    <col min="259" max="259" width="2.5" customWidth="1"/>
    <col min="260" max="260" width="40.125" customWidth="1"/>
    <col min="261" max="261" width="2.375" customWidth="1"/>
    <col min="262" max="262" width="35.75" customWidth="1"/>
    <col min="263" max="263" width="6" customWidth="1"/>
    <col min="264" max="264" width="16.375" customWidth="1"/>
    <col min="513" max="513" width="2.75" customWidth="1"/>
    <col min="514" max="514" width="36.5" customWidth="1"/>
    <col min="515" max="515" width="2.5" customWidth="1"/>
    <col min="516" max="516" width="40.125" customWidth="1"/>
    <col min="517" max="517" width="2.375" customWidth="1"/>
    <col min="518" max="518" width="35.75" customWidth="1"/>
    <col min="519" max="519" width="6" customWidth="1"/>
    <col min="520" max="520" width="16.375" customWidth="1"/>
    <col min="769" max="769" width="2.75" customWidth="1"/>
    <col min="770" max="770" width="36.5" customWidth="1"/>
    <col min="771" max="771" width="2.5" customWidth="1"/>
    <col min="772" max="772" width="40.125" customWidth="1"/>
    <col min="773" max="773" width="2.375" customWidth="1"/>
    <col min="774" max="774" width="35.75" customWidth="1"/>
    <col min="775" max="775" width="6" customWidth="1"/>
    <col min="776" max="776" width="16.375" customWidth="1"/>
    <col min="1025" max="1025" width="2.75" customWidth="1"/>
    <col min="1026" max="1026" width="36.5" customWidth="1"/>
    <col min="1027" max="1027" width="2.5" customWidth="1"/>
    <col min="1028" max="1028" width="40.125" customWidth="1"/>
    <col min="1029" max="1029" width="2.375" customWidth="1"/>
    <col min="1030" max="1030" width="35.75" customWidth="1"/>
    <col min="1031" max="1031" width="6" customWidth="1"/>
    <col min="1032" max="1032" width="16.375" customWidth="1"/>
    <col min="1281" max="1281" width="2.75" customWidth="1"/>
    <col min="1282" max="1282" width="36.5" customWidth="1"/>
    <col min="1283" max="1283" width="2.5" customWidth="1"/>
    <col min="1284" max="1284" width="40.125" customWidth="1"/>
    <col min="1285" max="1285" width="2.375" customWidth="1"/>
    <col min="1286" max="1286" width="35.75" customWidth="1"/>
    <col min="1287" max="1287" width="6" customWidth="1"/>
    <col min="1288" max="1288" width="16.375" customWidth="1"/>
    <col min="1537" max="1537" width="2.75" customWidth="1"/>
    <col min="1538" max="1538" width="36.5" customWidth="1"/>
    <col min="1539" max="1539" width="2.5" customWidth="1"/>
    <col min="1540" max="1540" width="40.125" customWidth="1"/>
    <col min="1541" max="1541" width="2.375" customWidth="1"/>
    <col min="1542" max="1542" width="35.75" customWidth="1"/>
    <col min="1543" max="1543" width="6" customWidth="1"/>
    <col min="1544" max="1544" width="16.375" customWidth="1"/>
    <col min="1793" max="1793" width="2.75" customWidth="1"/>
    <col min="1794" max="1794" width="36.5" customWidth="1"/>
    <col min="1795" max="1795" width="2.5" customWidth="1"/>
    <col min="1796" max="1796" width="40.125" customWidth="1"/>
    <col min="1797" max="1797" width="2.375" customWidth="1"/>
    <col min="1798" max="1798" width="35.75" customWidth="1"/>
    <col min="1799" max="1799" width="6" customWidth="1"/>
    <col min="1800" max="1800" width="16.375" customWidth="1"/>
    <col min="2049" max="2049" width="2.75" customWidth="1"/>
    <col min="2050" max="2050" width="36.5" customWidth="1"/>
    <col min="2051" max="2051" width="2.5" customWidth="1"/>
    <col min="2052" max="2052" width="40.125" customWidth="1"/>
    <col min="2053" max="2053" width="2.375" customWidth="1"/>
    <col min="2054" max="2054" width="35.75" customWidth="1"/>
    <col min="2055" max="2055" width="6" customWidth="1"/>
    <col min="2056" max="2056" width="16.375" customWidth="1"/>
    <col min="2305" max="2305" width="2.75" customWidth="1"/>
    <col min="2306" max="2306" width="36.5" customWidth="1"/>
    <col min="2307" max="2307" width="2.5" customWidth="1"/>
    <col min="2308" max="2308" width="40.125" customWidth="1"/>
    <col min="2309" max="2309" width="2.375" customWidth="1"/>
    <col min="2310" max="2310" width="35.75" customWidth="1"/>
    <col min="2311" max="2311" width="6" customWidth="1"/>
    <col min="2312" max="2312" width="16.375" customWidth="1"/>
    <col min="2561" max="2561" width="2.75" customWidth="1"/>
    <col min="2562" max="2562" width="36.5" customWidth="1"/>
    <col min="2563" max="2563" width="2.5" customWidth="1"/>
    <col min="2564" max="2564" width="40.125" customWidth="1"/>
    <col min="2565" max="2565" width="2.375" customWidth="1"/>
    <col min="2566" max="2566" width="35.75" customWidth="1"/>
    <col min="2567" max="2567" width="6" customWidth="1"/>
    <col min="2568" max="2568" width="16.375" customWidth="1"/>
    <col min="2817" max="2817" width="2.75" customWidth="1"/>
    <col min="2818" max="2818" width="36.5" customWidth="1"/>
    <col min="2819" max="2819" width="2.5" customWidth="1"/>
    <col min="2820" max="2820" width="40.125" customWidth="1"/>
    <col min="2821" max="2821" width="2.375" customWidth="1"/>
    <col min="2822" max="2822" width="35.75" customWidth="1"/>
    <col min="2823" max="2823" width="6" customWidth="1"/>
    <col min="2824" max="2824" width="16.375" customWidth="1"/>
    <col min="3073" max="3073" width="2.75" customWidth="1"/>
    <col min="3074" max="3074" width="36.5" customWidth="1"/>
    <col min="3075" max="3075" width="2.5" customWidth="1"/>
    <col min="3076" max="3076" width="40.125" customWidth="1"/>
    <col min="3077" max="3077" width="2.375" customWidth="1"/>
    <col min="3078" max="3078" width="35.75" customWidth="1"/>
    <col min="3079" max="3079" width="6" customWidth="1"/>
    <col min="3080" max="3080" width="16.375" customWidth="1"/>
    <col min="3329" max="3329" width="2.75" customWidth="1"/>
    <col min="3330" max="3330" width="36.5" customWidth="1"/>
    <col min="3331" max="3331" width="2.5" customWidth="1"/>
    <col min="3332" max="3332" width="40.125" customWidth="1"/>
    <col min="3333" max="3333" width="2.375" customWidth="1"/>
    <col min="3334" max="3334" width="35.75" customWidth="1"/>
    <col min="3335" max="3335" width="6" customWidth="1"/>
    <col min="3336" max="3336" width="16.375" customWidth="1"/>
    <col min="3585" max="3585" width="2.75" customWidth="1"/>
    <col min="3586" max="3586" width="36.5" customWidth="1"/>
    <col min="3587" max="3587" width="2.5" customWidth="1"/>
    <col min="3588" max="3588" width="40.125" customWidth="1"/>
    <col min="3589" max="3589" width="2.375" customWidth="1"/>
    <col min="3590" max="3590" width="35.75" customWidth="1"/>
    <col min="3591" max="3591" width="6" customWidth="1"/>
    <col min="3592" max="3592" width="16.375" customWidth="1"/>
    <col min="3841" max="3841" width="2.75" customWidth="1"/>
    <col min="3842" max="3842" width="36.5" customWidth="1"/>
    <col min="3843" max="3843" width="2.5" customWidth="1"/>
    <col min="3844" max="3844" width="40.125" customWidth="1"/>
    <col min="3845" max="3845" width="2.375" customWidth="1"/>
    <col min="3846" max="3846" width="35.75" customWidth="1"/>
    <col min="3847" max="3847" width="6" customWidth="1"/>
    <col min="3848" max="3848" width="16.375" customWidth="1"/>
    <col min="4097" max="4097" width="2.75" customWidth="1"/>
    <col min="4098" max="4098" width="36.5" customWidth="1"/>
    <col min="4099" max="4099" width="2.5" customWidth="1"/>
    <col min="4100" max="4100" width="40.125" customWidth="1"/>
    <col min="4101" max="4101" width="2.375" customWidth="1"/>
    <col min="4102" max="4102" width="35.75" customWidth="1"/>
    <col min="4103" max="4103" width="6" customWidth="1"/>
    <col min="4104" max="4104" width="16.375" customWidth="1"/>
    <col min="4353" max="4353" width="2.75" customWidth="1"/>
    <col min="4354" max="4354" width="36.5" customWidth="1"/>
    <col min="4355" max="4355" width="2.5" customWidth="1"/>
    <col min="4356" max="4356" width="40.125" customWidth="1"/>
    <col min="4357" max="4357" width="2.375" customWidth="1"/>
    <col min="4358" max="4358" width="35.75" customWidth="1"/>
    <col min="4359" max="4359" width="6" customWidth="1"/>
    <col min="4360" max="4360" width="16.375" customWidth="1"/>
    <col min="4609" max="4609" width="2.75" customWidth="1"/>
    <col min="4610" max="4610" width="36.5" customWidth="1"/>
    <col min="4611" max="4611" width="2.5" customWidth="1"/>
    <col min="4612" max="4612" width="40.125" customWidth="1"/>
    <col min="4613" max="4613" width="2.375" customWidth="1"/>
    <col min="4614" max="4614" width="35.75" customWidth="1"/>
    <col min="4615" max="4615" width="6" customWidth="1"/>
    <col min="4616" max="4616" width="16.375" customWidth="1"/>
    <col min="4865" max="4865" width="2.75" customWidth="1"/>
    <col min="4866" max="4866" width="36.5" customWidth="1"/>
    <col min="4867" max="4867" width="2.5" customWidth="1"/>
    <col min="4868" max="4868" width="40.125" customWidth="1"/>
    <col min="4869" max="4869" width="2.375" customWidth="1"/>
    <col min="4870" max="4870" width="35.75" customWidth="1"/>
    <col min="4871" max="4871" width="6" customWidth="1"/>
    <col min="4872" max="4872" width="16.375" customWidth="1"/>
    <col min="5121" max="5121" width="2.75" customWidth="1"/>
    <col min="5122" max="5122" width="36.5" customWidth="1"/>
    <col min="5123" max="5123" width="2.5" customWidth="1"/>
    <col min="5124" max="5124" width="40.125" customWidth="1"/>
    <col min="5125" max="5125" width="2.375" customWidth="1"/>
    <col min="5126" max="5126" width="35.75" customWidth="1"/>
    <col min="5127" max="5127" width="6" customWidth="1"/>
    <col min="5128" max="5128" width="16.375" customWidth="1"/>
    <col min="5377" max="5377" width="2.75" customWidth="1"/>
    <col min="5378" max="5378" width="36.5" customWidth="1"/>
    <col min="5379" max="5379" width="2.5" customWidth="1"/>
    <col min="5380" max="5380" width="40.125" customWidth="1"/>
    <col min="5381" max="5381" width="2.375" customWidth="1"/>
    <col min="5382" max="5382" width="35.75" customWidth="1"/>
    <col min="5383" max="5383" width="6" customWidth="1"/>
    <col min="5384" max="5384" width="16.375" customWidth="1"/>
    <col min="5633" max="5633" width="2.75" customWidth="1"/>
    <col min="5634" max="5634" width="36.5" customWidth="1"/>
    <col min="5635" max="5635" width="2.5" customWidth="1"/>
    <col min="5636" max="5636" width="40.125" customWidth="1"/>
    <col min="5637" max="5637" width="2.375" customWidth="1"/>
    <col min="5638" max="5638" width="35.75" customWidth="1"/>
    <col min="5639" max="5639" width="6" customWidth="1"/>
    <col min="5640" max="5640" width="16.375" customWidth="1"/>
    <col min="5889" max="5889" width="2.75" customWidth="1"/>
    <col min="5890" max="5890" width="36.5" customWidth="1"/>
    <col min="5891" max="5891" width="2.5" customWidth="1"/>
    <col min="5892" max="5892" width="40.125" customWidth="1"/>
    <col min="5893" max="5893" width="2.375" customWidth="1"/>
    <col min="5894" max="5894" width="35.75" customWidth="1"/>
    <col min="5895" max="5895" width="6" customWidth="1"/>
    <col min="5896" max="5896" width="16.375" customWidth="1"/>
    <col min="6145" max="6145" width="2.75" customWidth="1"/>
    <col min="6146" max="6146" width="36.5" customWidth="1"/>
    <col min="6147" max="6147" width="2.5" customWidth="1"/>
    <col min="6148" max="6148" width="40.125" customWidth="1"/>
    <col min="6149" max="6149" width="2.375" customWidth="1"/>
    <col min="6150" max="6150" width="35.75" customWidth="1"/>
    <col min="6151" max="6151" width="6" customWidth="1"/>
    <col min="6152" max="6152" width="16.375" customWidth="1"/>
    <col min="6401" max="6401" width="2.75" customWidth="1"/>
    <col min="6402" max="6402" width="36.5" customWidth="1"/>
    <col min="6403" max="6403" width="2.5" customWidth="1"/>
    <col min="6404" max="6404" width="40.125" customWidth="1"/>
    <col min="6405" max="6405" width="2.375" customWidth="1"/>
    <col min="6406" max="6406" width="35.75" customWidth="1"/>
    <col min="6407" max="6407" width="6" customWidth="1"/>
    <col min="6408" max="6408" width="16.375" customWidth="1"/>
    <col min="6657" max="6657" width="2.75" customWidth="1"/>
    <col min="6658" max="6658" width="36.5" customWidth="1"/>
    <col min="6659" max="6659" width="2.5" customWidth="1"/>
    <col min="6660" max="6660" width="40.125" customWidth="1"/>
    <col min="6661" max="6661" width="2.375" customWidth="1"/>
    <col min="6662" max="6662" width="35.75" customWidth="1"/>
    <col min="6663" max="6663" width="6" customWidth="1"/>
    <col min="6664" max="6664" width="16.375" customWidth="1"/>
    <col min="6913" max="6913" width="2.75" customWidth="1"/>
    <col min="6914" max="6914" width="36.5" customWidth="1"/>
    <col min="6915" max="6915" width="2.5" customWidth="1"/>
    <col min="6916" max="6916" width="40.125" customWidth="1"/>
    <col min="6917" max="6917" width="2.375" customWidth="1"/>
    <col min="6918" max="6918" width="35.75" customWidth="1"/>
    <col min="6919" max="6919" width="6" customWidth="1"/>
    <col min="6920" max="6920" width="16.375" customWidth="1"/>
    <col min="7169" max="7169" width="2.75" customWidth="1"/>
    <col min="7170" max="7170" width="36.5" customWidth="1"/>
    <col min="7171" max="7171" width="2.5" customWidth="1"/>
    <col min="7172" max="7172" width="40.125" customWidth="1"/>
    <col min="7173" max="7173" width="2.375" customWidth="1"/>
    <col min="7174" max="7174" width="35.75" customWidth="1"/>
    <col min="7175" max="7175" width="6" customWidth="1"/>
    <col min="7176" max="7176" width="16.375" customWidth="1"/>
    <col min="7425" max="7425" width="2.75" customWidth="1"/>
    <col min="7426" max="7426" width="36.5" customWidth="1"/>
    <col min="7427" max="7427" width="2.5" customWidth="1"/>
    <col min="7428" max="7428" width="40.125" customWidth="1"/>
    <col min="7429" max="7429" width="2.375" customWidth="1"/>
    <col min="7430" max="7430" width="35.75" customWidth="1"/>
    <col min="7431" max="7431" width="6" customWidth="1"/>
    <col min="7432" max="7432" width="16.375" customWidth="1"/>
    <col min="7681" max="7681" width="2.75" customWidth="1"/>
    <col min="7682" max="7682" width="36.5" customWidth="1"/>
    <col min="7683" max="7683" width="2.5" customWidth="1"/>
    <col min="7684" max="7684" width="40.125" customWidth="1"/>
    <col min="7685" max="7685" width="2.375" customWidth="1"/>
    <col min="7686" max="7686" width="35.75" customWidth="1"/>
    <col min="7687" max="7687" width="6" customWidth="1"/>
    <col min="7688" max="7688" width="16.375" customWidth="1"/>
    <col min="7937" max="7937" width="2.75" customWidth="1"/>
    <col min="7938" max="7938" width="36.5" customWidth="1"/>
    <col min="7939" max="7939" width="2.5" customWidth="1"/>
    <col min="7940" max="7940" width="40.125" customWidth="1"/>
    <col min="7941" max="7941" width="2.375" customWidth="1"/>
    <col min="7942" max="7942" width="35.75" customWidth="1"/>
    <col min="7943" max="7943" width="6" customWidth="1"/>
    <col min="7944" max="7944" width="16.375" customWidth="1"/>
    <col min="8193" max="8193" width="2.75" customWidth="1"/>
    <col min="8194" max="8194" width="36.5" customWidth="1"/>
    <col min="8195" max="8195" width="2.5" customWidth="1"/>
    <col min="8196" max="8196" width="40.125" customWidth="1"/>
    <col min="8197" max="8197" width="2.375" customWidth="1"/>
    <col min="8198" max="8198" width="35.75" customWidth="1"/>
    <col min="8199" max="8199" width="6" customWidth="1"/>
    <col min="8200" max="8200" width="16.375" customWidth="1"/>
    <col min="8449" max="8449" width="2.75" customWidth="1"/>
    <col min="8450" max="8450" width="36.5" customWidth="1"/>
    <col min="8451" max="8451" width="2.5" customWidth="1"/>
    <col min="8452" max="8452" width="40.125" customWidth="1"/>
    <col min="8453" max="8453" width="2.375" customWidth="1"/>
    <col min="8454" max="8454" width="35.75" customWidth="1"/>
    <col min="8455" max="8455" width="6" customWidth="1"/>
    <col min="8456" max="8456" width="16.375" customWidth="1"/>
    <col min="8705" max="8705" width="2.75" customWidth="1"/>
    <col min="8706" max="8706" width="36.5" customWidth="1"/>
    <col min="8707" max="8707" width="2.5" customWidth="1"/>
    <col min="8708" max="8708" width="40.125" customWidth="1"/>
    <col min="8709" max="8709" width="2.375" customWidth="1"/>
    <col min="8710" max="8710" width="35.75" customWidth="1"/>
    <col min="8711" max="8711" width="6" customWidth="1"/>
    <col min="8712" max="8712" width="16.375" customWidth="1"/>
    <col min="8961" max="8961" width="2.75" customWidth="1"/>
    <col min="8962" max="8962" width="36.5" customWidth="1"/>
    <col min="8963" max="8963" width="2.5" customWidth="1"/>
    <col min="8964" max="8964" width="40.125" customWidth="1"/>
    <col min="8965" max="8965" width="2.375" customWidth="1"/>
    <col min="8966" max="8966" width="35.75" customWidth="1"/>
    <col min="8967" max="8967" width="6" customWidth="1"/>
    <col min="8968" max="8968" width="16.375" customWidth="1"/>
    <col min="9217" max="9217" width="2.75" customWidth="1"/>
    <col min="9218" max="9218" width="36.5" customWidth="1"/>
    <col min="9219" max="9219" width="2.5" customWidth="1"/>
    <col min="9220" max="9220" width="40.125" customWidth="1"/>
    <col min="9221" max="9221" width="2.375" customWidth="1"/>
    <col min="9222" max="9222" width="35.75" customWidth="1"/>
    <col min="9223" max="9223" width="6" customWidth="1"/>
    <col min="9224" max="9224" width="16.375" customWidth="1"/>
    <col min="9473" max="9473" width="2.75" customWidth="1"/>
    <col min="9474" max="9474" width="36.5" customWidth="1"/>
    <col min="9475" max="9475" width="2.5" customWidth="1"/>
    <col min="9476" max="9476" width="40.125" customWidth="1"/>
    <col min="9477" max="9477" width="2.375" customWidth="1"/>
    <col min="9478" max="9478" width="35.75" customWidth="1"/>
    <col min="9479" max="9479" width="6" customWidth="1"/>
    <col min="9480" max="9480" width="16.375" customWidth="1"/>
    <col min="9729" max="9729" width="2.75" customWidth="1"/>
    <col min="9730" max="9730" width="36.5" customWidth="1"/>
    <col min="9731" max="9731" width="2.5" customWidth="1"/>
    <col min="9732" max="9732" width="40.125" customWidth="1"/>
    <col min="9733" max="9733" width="2.375" customWidth="1"/>
    <col min="9734" max="9734" width="35.75" customWidth="1"/>
    <col min="9735" max="9735" width="6" customWidth="1"/>
    <col min="9736" max="9736" width="16.375" customWidth="1"/>
    <col min="9985" max="9985" width="2.75" customWidth="1"/>
    <col min="9986" max="9986" width="36.5" customWidth="1"/>
    <col min="9987" max="9987" width="2.5" customWidth="1"/>
    <col min="9988" max="9988" width="40.125" customWidth="1"/>
    <col min="9989" max="9989" width="2.375" customWidth="1"/>
    <col min="9990" max="9990" width="35.75" customWidth="1"/>
    <col min="9991" max="9991" width="6" customWidth="1"/>
    <col min="9992" max="9992" width="16.375" customWidth="1"/>
    <col min="10241" max="10241" width="2.75" customWidth="1"/>
    <col min="10242" max="10242" width="36.5" customWidth="1"/>
    <col min="10243" max="10243" width="2.5" customWidth="1"/>
    <col min="10244" max="10244" width="40.125" customWidth="1"/>
    <col min="10245" max="10245" width="2.375" customWidth="1"/>
    <col min="10246" max="10246" width="35.75" customWidth="1"/>
    <col min="10247" max="10247" width="6" customWidth="1"/>
    <col min="10248" max="10248" width="16.375" customWidth="1"/>
    <col min="10497" max="10497" width="2.75" customWidth="1"/>
    <col min="10498" max="10498" width="36.5" customWidth="1"/>
    <col min="10499" max="10499" width="2.5" customWidth="1"/>
    <col min="10500" max="10500" width="40.125" customWidth="1"/>
    <col min="10501" max="10501" width="2.375" customWidth="1"/>
    <col min="10502" max="10502" width="35.75" customWidth="1"/>
    <col min="10503" max="10503" width="6" customWidth="1"/>
    <col min="10504" max="10504" width="16.375" customWidth="1"/>
    <col min="10753" max="10753" width="2.75" customWidth="1"/>
    <col min="10754" max="10754" width="36.5" customWidth="1"/>
    <col min="10755" max="10755" width="2.5" customWidth="1"/>
    <col min="10756" max="10756" width="40.125" customWidth="1"/>
    <col min="10757" max="10757" width="2.375" customWidth="1"/>
    <col min="10758" max="10758" width="35.75" customWidth="1"/>
    <col min="10759" max="10759" width="6" customWidth="1"/>
    <col min="10760" max="10760" width="16.375" customWidth="1"/>
    <col min="11009" max="11009" width="2.75" customWidth="1"/>
    <col min="11010" max="11010" width="36.5" customWidth="1"/>
    <col min="11011" max="11011" width="2.5" customWidth="1"/>
    <col min="11012" max="11012" width="40.125" customWidth="1"/>
    <col min="11013" max="11013" width="2.375" customWidth="1"/>
    <col min="11014" max="11014" width="35.75" customWidth="1"/>
    <col min="11015" max="11015" width="6" customWidth="1"/>
    <col min="11016" max="11016" width="16.375" customWidth="1"/>
    <col min="11265" max="11265" width="2.75" customWidth="1"/>
    <col min="11266" max="11266" width="36.5" customWidth="1"/>
    <col min="11267" max="11267" width="2.5" customWidth="1"/>
    <col min="11268" max="11268" width="40.125" customWidth="1"/>
    <col min="11269" max="11269" width="2.375" customWidth="1"/>
    <col min="11270" max="11270" width="35.75" customWidth="1"/>
    <col min="11271" max="11271" width="6" customWidth="1"/>
    <col min="11272" max="11272" width="16.375" customWidth="1"/>
    <col min="11521" max="11521" width="2.75" customWidth="1"/>
    <col min="11522" max="11522" width="36.5" customWidth="1"/>
    <col min="11523" max="11523" width="2.5" customWidth="1"/>
    <col min="11524" max="11524" width="40.125" customWidth="1"/>
    <col min="11525" max="11525" width="2.375" customWidth="1"/>
    <col min="11526" max="11526" width="35.75" customWidth="1"/>
    <col min="11527" max="11527" width="6" customWidth="1"/>
    <col min="11528" max="11528" width="16.375" customWidth="1"/>
    <col min="11777" max="11777" width="2.75" customWidth="1"/>
    <col min="11778" max="11778" width="36.5" customWidth="1"/>
    <col min="11779" max="11779" width="2.5" customWidth="1"/>
    <col min="11780" max="11780" width="40.125" customWidth="1"/>
    <col min="11781" max="11781" width="2.375" customWidth="1"/>
    <col min="11782" max="11782" width="35.75" customWidth="1"/>
    <col min="11783" max="11783" width="6" customWidth="1"/>
    <col min="11784" max="11784" width="16.375" customWidth="1"/>
    <col min="12033" max="12033" width="2.75" customWidth="1"/>
    <col min="12034" max="12034" width="36.5" customWidth="1"/>
    <col min="12035" max="12035" width="2.5" customWidth="1"/>
    <col min="12036" max="12036" width="40.125" customWidth="1"/>
    <col min="12037" max="12037" width="2.375" customWidth="1"/>
    <col min="12038" max="12038" width="35.75" customWidth="1"/>
    <col min="12039" max="12039" width="6" customWidth="1"/>
    <col min="12040" max="12040" width="16.375" customWidth="1"/>
    <col min="12289" max="12289" width="2.75" customWidth="1"/>
    <col min="12290" max="12290" width="36.5" customWidth="1"/>
    <col min="12291" max="12291" width="2.5" customWidth="1"/>
    <col min="12292" max="12292" width="40.125" customWidth="1"/>
    <col min="12293" max="12293" width="2.375" customWidth="1"/>
    <col min="12294" max="12294" width="35.75" customWidth="1"/>
    <col min="12295" max="12295" width="6" customWidth="1"/>
    <col min="12296" max="12296" width="16.375" customWidth="1"/>
    <col min="12545" max="12545" width="2.75" customWidth="1"/>
    <col min="12546" max="12546" width="36.5" customWidth="1"/>
    <col min="12547" max="12547" width="2.5" customWidth="1"/>
    <col min="12548" max="12548" width="40.125" customWidth="1"/>
    <col min="12549" max="12549" width="2.375" customWidth="1"/>
    <col min="12550" max="12550" width="35.75" customWidth="1"/>
    <col min="12551" max="12551" width="6" customWidth="1"/>
    <col min="12552" max="12552" width="16.375" customWidth="1"/>
    <col min="12801" max="12801" width="2.75" customWidth="1"/>
    <col min="12802" max="12802" width="36.5" customWidth="1"/>
    <col min="12803" max="12803" width="2.5" customWidth="1"/>
    <col min="12804" max="12804" width="40.125" customWidth="1"/>
    <col min="12805" max="12805" width="2.375" customWidth="1"/>
    <col min="12806" max="12806" width="35.75" customWidth="1"/>
    <col min="12807" max="12807" width="6" customWidth="1"/>
    <col min="12808" max="12808" width="16.375" customWidth="1"/>
    <col min="13057" max="13057" width="2.75" customWidth="1"/>
    <col min="13058" max="13058" width="36.5" customWidth="1"/>
    <col min="13059" max="13059" width="2.5" customWidth="1"/>
    <col min="13060" max="13060" width="40.125" customWidth="1"/>
    <col min="13061" max="13061" width="2.375" customWidth="1"/>
    <col min="13062" max="13062" width="35.75" customWidth="1"/>
    <col min="13063" max="13063" width="6" customWidth="1"/>
    <col min="13064" max="13064" width="16.375" customWidth="1"/>
    <col min="13313" max="13313" width="2.75" customWidth="1"/>
    <col min="13314" max="13314" width="36.5" customWidth="1"/>
    <col min="13315" max="13315" width="2.5" customWidth="1"/>
    <col min="13316" max="13316" width="40.125" customWidth="1"/>
    <col min="13317" max="13317" width="2.375" customWidth="1"/>
    <col min="13318" max="13318" width="35.75" customWidth="1"/>
    <col min="13319" max="13319" width="6" customWidth="1"/>
    <col min="13320" max="13320" width="16.375" customWidth="1"/>
    <col min="13569" max="13569" width="2.75" customWidth="1"/>
    <col min="13570" max="13570" width="36.5" customWidth="1"/>
    <col min="13571" max="13571" width="2.5" customWidth="1"/>
    <col min="13572" max="13572" width="40.125" customWidth="1"/>
    <col min="13573" max="13573" width="2.375" customWidth="1"/>
    <col min="13574" max="13574" width="35.75" customWidth="1"/>
    <col min="13575" max="13575" width="6" customWidth="1"/>
    <col min="13576" max="13576" width="16.375" customWidth="1"/>
    <col min="13825" max="13825" width="2.75" customWidth="1"/>
    <col min="13826" max="13826" width="36.5" customWidth="1"/>
    <col min="13827" max="13827" width="2.5" customWidth="1"/>
    <col min="13828" max="13828" width="40.125" customWidth="1"/>
    <col min="13829" max="13829" width="2.375" customWidth="1"/>
    <col min="13830" max="13830" width="35.75" customWidth="1"/>
    <col min="13831" max="13831" width="6" customWidth="1"/>
    <col min="13832" max="13832" width="16.375" customWidth="1"/>
    <col min="14081" max="14081" width="2.75" customWidth="1"/>
    <col min="14082" max="14082" width="36.5" customWidth="1"/>
    <col min="14083" max="14083" width="2.5" customWidth="1"/>
    <col min="14084" max="14084" width="40.125" customWidth="1"/>
    <col min="14085" max="14085" width="2.375" customWidth="1"/>
    <col min="14086" max="14086" width="35.75" customWidth="1"/>
    <col min="14087" max="14087" width="6" customWidth="1"/>
    <col min="14088" max="14088" width="16.375" customWidth="1"/>
    <col min="14337" max="14337" width="2.75" customWidth="1"/>
    <col min="14338" max="14338" width="36.5" customWidth="1"/>
    <col min="14339" max="14339" width="2.5" customWidth="1"/>
    <col min="14340" max="14340" width="40.125" customWidth="1"/>
    <col min="14341" max="14341" width="2.375" customWidth="1"/>
    <col min="14342" max="14342" width="35.75" customWidth="1"/>
    <col min="14343" max="14343" width="6" customWidth="1"/>
    <col min="14344" max="14344" width="16.375" customWidth="1"/>
    <col min="14593" max="14593" width="2.75" customWidth="1"/>
    <col min="14594" max="14594" width="36.5" customWidth="1"/>
    <col min="14595" max="14595" width="2.5" customWidth="1"/>
    <col min="14596" max="14596" width="40.125" customWidth="1"/>
    <col min="14597" max="14597" width="2.375" customWidth="1"/>
    <col min="14598" max="14598" width="35.75" customWidth="1"/>
    <col min="14599" max="14599" width="6" customWidth="1"/>
    <col min="14600" max="14600" width="16.375" customWidth="1"/>
    <col min="14849" max="14849" width="2.75" customWidth="1"/>
    <col min="14850" max="14850" width="36.5" customWidth="1"/>
    <col min="14851" max="14851" width="2.5" customWidth="1"/>
    <col min="14852" max="14852" width="40.125" customWidth="1"/>
    <col min="14853" max="14853" width="2.375" customWidth="1"/>
    <col min="14854" max="14854" width="35.75" customWidth="1"/>
    <col min="14855" max="14855" width="6" customWidth="1"/>
    <col min="14856" max="14856" width="16.375" customWidth="1"/>
    <col min="15105" max="15105" width="2.75" customWidth="1"/>
    <col min="15106" max="15106" width="36.5" customWidth="1"/>
    <col min="15107" max="15107" width="2.5" customWidth="1"/>
    <col min="15108" max="15108" width="40.125" customWidth="1"/>
    <col min="15109" max="15109" width="2.375" customWidth="1"/>
    <col min="15110" max="15110" width="35.75" customWidth="1"/>
    <col min="15111" max="15111" width="6" customWidth="1"/>
    <col min="15112" max="15112" width="16.375" customWidth="1"/>
    <col min="15361" max="15361" width="2.75" customWidth="1"/>
    <col min="15362" max="15362" width="36.5" customWidth="1"/>
    <col min="15363" max="15363" width="2.5" customWidth="1"/>
    <col min="15364" max="15364" width="40.125" customWidth="1"/>
    <col min="15365" max="15365" width="2.375" customWidth="1"/>
    <col min="15366" max="15366" width="35.75" customWidth="1"/>
    <col min="15367" max="15367" width="6" customWidth="1"/>
    <col min="15368" max="15368" width="16.375" customWidth="1"/>
    <col min="15617" max="15617" width="2.75" customWidth="1"/>
    <col min="15618" max="15618" width="36.5" customWidth="1"/>
    <col min="15619" max="15619" width="2.5" customWidth="1"/>
    <col min="15620" max="15620" width="40.125" customWidth="1"/>
    <col min="15621" max="15621" width="2.375" customWidth="1"/>
    <col min="15622" max="15622" width="35.75" customWidth="1"/>
    <col min="15623" max="15623" width="6" customWidth="1"/>
    <col min="15624" max="15624" width="16.375" customWidth="1"/>
    <col min="15873" max="15873" width="2.75" customWidth="1"/>
    <col min="15874" max="15874" width="36.5" customWidth="1"/>
    <col min="15875" max="15875" width="2.5" customWidth="1"/>
    <col min="15876" max="15876" width="40.125" customWidth="1"/>
    <col min="15877" max="15877" width="2.375" customWidth="1"/>
    <col min="15878" max="15878" width="35.75" customWidth="1"/>
    <col min="15879" max="15879" width="6" customWidth="1"/>
    <col min="15880" max="15880" width="16.375" customWidth="1"/>
    <col min="16129" max="16129" width="2.75" customWidth="1"/>
    <col min="16130" max="16130" width="36.5" customWidth="1"/>
    <col min="16131" max="16131" width="2.5" customWidth="1"/>
    <col min="16132" max="16132" width="40.125" customWidth="1"/>
    <col min="16133" max="16133" width="2.375" customWidth="1"/>
    <col min="16134" max="16134" width="35.75" customWidth="1"/>
    <col min="16135" max="16135" width="6" customWidth="1"/>
    <col min="16136" max="16136" width="16.375" customWidth="1"/>
  </cols>
  <sheetData>
    <row r="2" spans="2:9" ht="15.75" x14ac:dyDescent="0.25">
      <c r="B2" s="153" t="s">
        <v>206</v>
      </c>
    </row>
    <row r="3" spans="2:9" ht="15" x14ac:dyDescent="0.2">
      <c r="B3" s="154"/>
    </row>
    <row r="4" spans="2:9" x14ac:dyDescent="0.2">
      <c r="B4" s="237"/>
      <c r="C4" s="237"/>
      <c r="D4" s="237"/>
      <c r="E4" s="237"/>
      <c r="F4" s="237"/>
    </row>
    <row r="5" spans="2:9" x14ac:dyDescent="0.2">
      <c r="B5" s="113" t="s">
        <v>103</v>
      </c>
      <c r="C5" s="237"/>
      <c r="D5" s="113" t="s">
        <v>171</v>
      </c>
      <c r="E5" s="237"/>
      <c r="F5" s="113" t="s">
        <v>207</v>
      </c>
      <c r="G5" s="128"/>
      <c r="H5" s="113" t="s">
        <v>208</v>
      </c>
      <c r="I5" s="113" t="s">
        <v>209</v>
      </c>
    </row>
    <row r="6" spans="2:9" x14ac:dyDescent="0.2">
      <c r="B6" s="237" t="s">
        <v>210</v>
      </c>
      <c r="C6" s="237"/>
      <c r="D6" s="237" t="s">
        <v>211</v>
      </c>
      <c r="E6" s="237"/>
      <c r="F6" s="237" t="s">
        <v>212</v>
      </c>
      <c r="H6" s="108">
        <v>2</v>
      </c>
      <c r="I6" s="108">
        <v>1</v>
      </c>
    </row>
    <row r="7" spans="2:9" x14ac:dyDescent="0.2">
      <c r="B7" s="113" t="s">
        <v>123</v>
      </c>
      <c r="C7" s="237"/>
      <c r="D7" s="113" t="s">
        <v>194</v>
      </c>
      <c r="E7" s="237"/>
      <c r="F7" s="237"/>
      <c r="H7" s="108">
        <v>3</v>
      </c>
      <c r="I7" s="108">
        <v>2</v>
      </c>
    </row>
    <row r="8" spans="2:9" x14ac:dyDescent="0.2">
      <c r="B8" s="237" t="s">
        <v>213</v>
      </c>
      <c r="C8" s="237"/>
      <c r="D8" s="237" t="s">
        <v>214</v>
      </c>
      <c r="E8" s="128"/>
      <c r="F8" s="113" t="s">
        <v>215</v>
      </c>
      <c r="G8" s="128"/>
      <c r="H8" s="108">
        <v>4</v>
      </c>
      <c r="I8" s="108">
        <v>3</v>
      </c>
    </row>
    <row r="9" spans="2:9" x14ac:dyDescent="0.2">
      <c r="B9" s="237"/>
      <c r="C9" s="237"/>
      <c r="D9" s="237"/>
      <c r="E9" s="238"/>
      <c r="F9" s="237" t="s">
        <v>216</v>
      </c>
      <c r="H9" s="108">
        <v>5</v>
      </c>
      <c r="I9" s="108">
        <v>4</v>
      </c>
    </row>
    <row r="10" spans="2:9" x14ac:dyDescent="0.2">
      <c r="B10" s="237"/>
      <c r="C10" s="237"/>
      <c r="D10" s="237"/>
      <c r="E10" s="238"/>
      <c r="F10" s="237"/>
      <c r="H10" s="108">
        <v>6</v>
      </c>
      <c r="I10" s="108">
        <v>5</v>
      </c>
    </row>
    <row r="11" spans="2:9" x14ac:dyDescent="0.2">
      <c r="B11" s="113" t="s">
        <v>217</v>
      </c>
      <c r="C11" s="237"/>
      <c r="D11" s="113" t="s">
        <v>218</v>
      </c>
      <c r="E11" s="238"/>
      <c r="F11" s="113" t="s">
        <v>219</v>
      </c>
      <c r="H11" s="108">
        <v>7</v>
      </c>
      <c r="I11" s="108">
        <v>6</v>
      </c>
    </row>
    <row r="12" spans="2:9" x14ac:dyDescent="0.2">
      <c r="B12" s="237" t="s">
        <v>220</v>
      </c>
      <c r="C12" s="237"/>
      <c r="D12" s="237" t="s">
        <v>221</v>
      </c>
      <c r="E12" s="238"/>
      <c r="F12" s="237" t="s">
        <v>222</v>
      </c>
      <c r="H12" s="108">
        <v>8</v>
      </c>
      <c r="I12" s="108">
        <v>7</v>
      </c>
    </row>
    <row r="13" spans="2:9" x14ac:dyDescent="0.2">
      <c r="B13" s="113" t="s">
        <v>223</v>
      </c>
      <c r="C13" s="237"/>
      <c r="D13" s="113" t="s">
        <v>224</v>
      </c>
      <c r="E13" s="238"/>
      <c r="F13" s="237"/>
      <c r="H13" s="108">
        <v>9</v>
      </c>
      <c r="I13" s="108">
        <v>8</v>
      </c>
    </row>
    <row r="14" spans="2:9" x14ac:dyDescent="0.2">
      <c r="B14" s="237" t="s">
        <v>225</v>
      </c>
      <c r="C14" s="237"/>
      <c r="D14" s="135" t="s">
        <v>226</v>
      </c>
      <c r="E14" s="237"/>
      <c r="F14" s="237"/>
      <c r="G14" s="128"/>
      <c r="H14" s="108">
        <v>10</v>
      </c>
      <c r="I14" s="108">
        <v>9</v>
      </c>
    </row>
    <row r="15" spans="2:9" x14ac:dyDescent="0.2">
      <c r="B15" s="237"/>
      <c r="C15" s="237"/>
      <c r="D15" s="113" t="s">
        <v>227</v>
      </c>
      <c r="E15" s="237"/>
      <c r="F15" s="113" t="s">
        <v>228</v>
      </c>
      <c r="H15" s="108">
        <v>11</v>
      </c>
      <c r="I15" s="108">
        <v>10</v>
      </c>
    </row>
    <row r="16" spans="2:9" x14ac:dyDescent="0.2">
      <c r="B16" s="237"/>
      <c r="C16" s="237"/>
      <c r="D16" s="135" t="s">
        <v>229</v>
      </c>
      <c r="E16" s="237"/>
      <c r="F16" s="237" t="s">
        <v>230</v>
      </c>
      <c r="H16" s="108">
        <v>12</v>
      </c>
      <c r="I16" s="108">
        <v>11</v>
      </c>
    </row>
    <row r="17" spans="2:9" x14ac:dyDescent="0.2">
      <c r="B17" s="113" t="s">
        <v>102</v>
      </c>
      <c r="C17" s="237"/>
      <c r="D17" s="237"/>
      <c r="E17" s="237"/>
      <c r="F17" s="237"/>
      <c r="H17" s="108">
        <v>13</v>
      </c>
      <c r="I17" s="108">
        <v>12</v>
      </c>
    </row>
    <row r="18" spans="2:9" x14ac:dyDescent="0.2">
      <c r="B18" s="237" t="s">
        <v>231</v>
      </c>
      <c r="C18" s="237"/>
      <c r="D18" s="237"/>
      <c r="E18" s="237"/>
      <c r="F18" s="113" t="s">
        <v>144</v>
      </c>
      <c r="H18" s="108">
        <v>14</v>
      </c>
      <c r="I18" s="108">
        <v>13</v>
      </c>
    </row>
    <row r="19" spans="2:9" x14ac:dyDescent="0.2">
      <c r="B19" s="113" t="s">
        <v>122</v>
      </c>
      <c r="C19" s="237"/>
      <c r="D19" s="113" t="s">
        <v>170</v>
      </c>
      <c r="E19" s="237"/>
      <c r="F19" s="237" t="s">
        <v>232</v>
      </c>
      <c r="H19" s="108">
        <v>15</v>
      </c>
      <c r="I19" s="108">
        <v>14</v>
      </c>
    </row>
    <row r="20" spans="2:9" x14ac:dyDescent="0.2">
      <c r="B20" s="237" t="s">
        <v>233</v>
      </c>
      <c r="C20" s="237"/>
      <c r="D20" s="135" t="s">
        <v>234</v>
      </c>
      <c r="E20" s="237"/>
      <c r="F20" s="238"/>
      <c r="H20" s="108">
        <v>16</v>
      </c>
      <c r="I20" s="108">
        <v>15</v>
      </c>
    </row>
    <row r="21" spans="2:9" x14ac:dyDescent="0.2">
      <c r="B21" s="237"/>
      <c r="C21" s="237"/>
      <c r="D21" s="113" t="s">
        <v>203</v>
      </c>
      <c r="E21" s="237"/>
      <c r="F21" s="128"/>
      <c r="H21" s="108">
        <v>17</v>
      </c>
      <c r="I21" s="108">
        <v>16</v>
      </c>
    </row>
    <row r="22" spans="2:9" x14ac:dyDescent="0.2">
      <c r="B22" s="237"/>
      <c r="C22" s="237"/>
      <c r="D22" s="135" t="s">
        <v>235</v>
      </c>
      <c r="E22" s="237"/>
      <c r="F22" s="238"/>
      <c r="G22" s="155"/>
      <c r="H22" s="108">
        <v>18</v>
      </c>
      <c r="I22" s="108">
        <v>17</v>
      </c>
    </row>
    <row r="23" spans="2:9" x14ac:dyDescent="0.2">
      <c r="B23" s="113" t="s">
        <v>99</v>
      </c>
      <c r="C23" s="237"/>
      <c r="D23" s="237"/>
      <c r="E23" s="237"/>
      <c r="F23" s="238"/>
      <c r="H23" s="108">
        <v>19</v>
      </c>
      <c r="I23" s="108">
        <v>18</v>
      </c>
    </row>
    <row r="24" spans="2:9" x14ac:dyDescent="0.2">
      <c r="B24" s="237" t="s">
        <v>236</v>
      </c>
      <c r="C24" s="237"/>
      <c r="D24" s="113" t="s">
        <v>192</v>
      </c>
      <c r="E24" s="237"/>
      <c r="F24" s="238"/>
      <c r="H24" s="108">
        <v>20</v>
      </c>
      <c r="I24" s="108">
        <v>19</v>
      </c>
    </row>
    <row r="25" spans="2:9" x14ac:dyDescent="0.2">
      <c r="B25" s="113" t="s">
        <v>118</v>
      </c>
      <c r="C25" s="237"/>
      <c r="D25" s="237" t="s">
        <v>303</v>
      </c>
      <c r="E25" s="237"/>
      <c r="F25" s="238"/>
      <c r="H25" s="108">
        <v>21</v>
      </c>
      <c r="I25" s="108">
        <v>20</v>
      </c>
    </row>
    <row r="26" spans="2:9" x14ac:dyDescent="0.2">
      <c r="B26" s="237" t="s">
        <v>237</v>
      </c>
      <c r="C26" s="237"/>
      <c r="D26" s="237"/>
      <c r="E26" s="237"/>
      <c r="F26" s="238"/>
      <c r="H26" s="108">
        <v>22</v>
      </c>
    </row>
    <row r="27" spans="2:9" x14ac:dyDescent="0.2">
      <c r="B27" s="113" t="s">
        <v>121</v>
      </c>
      <c r="C27" s="237"/>
      <c r="D27" s="113" t="s">
        <v>301</v>
      </c>
      <c r="E27" s="237"/>
      <c r="F27" s="238"/>
      <c r="G27" s="135"/>
      <c r="H27" s="108">
        <v>23</v>
      </c>
    </row>
    <row r="28" spans="2:9" x14ac:dyDescent="0.2">
      <c r="B28" s="237" t="s">
        <v>238</v>
      </c>
      <c r="C28" s="238"/>
      <c r="D28" s="135" t="s">
        <v>239</v>
      </c>
      <c r="E28" s="237"/>
      <c r="F28" s="156"/>
      <c r="H28" s="108">
        <v>24</v>
      </c>
    </row>
    <row r="29" spans="2:9" x14ac:dyDescent="0.2">
      <c r="B29" s="113" t="s">
        <v>128</v>
      </c>
      <c r="C29" s="238"/>
      <c r="D29" s="113" t="s">
        <v>300</v>
      </c>
      <c r="E29" s="237"/>
      <c r="F29" s="137"/>
      <c r="H29" s="108">
        <v>25</v>
      </c>
    </row>
    <row r="30" spans="2:9" x14ac:dyDescent="0.2">
      <c r="B30" s="237" t="s">
        <v>240</v>
      </c>
      <c r="C30" s="128"/>
      <c r="D30" s="135" t="s">
        <v>241</v>
      </c>
      <c r="E30" s="237"/>
      <c r="F30" s="137"/>
      <c r="G30" s="155"/>
      <c r="H30" s="108">
        <v>26</v>
      </c>
    </row>
    <row r="31" spans="2:9" x14ac:dyDescent="0.2">
      <c r="B31" s="237"/>
      <c r="C31" s="239"/>
      <c r="D31" s="237"/>
      <c r="E31" s="237"/>
      <c r="F31" s="129"/>
      <c r="G31" s="108"/>
      <c r="H31" s="108">
        <v>27</v>
      </c>
    </row>
    <row r="32" spans="2:9" x14ac:dyDescent="0.2">
      <c r="B32" s="238"/>
      <c r="C32" s="239"/>
      <c r="D32" s="113" t="s">
        <v>181</v>
      </c>
      <c r="E32" s="237"/>
      <c r="F32" s="129"/>
      <c r="G32" s="108"/>
      <c r="H32" s="108">
        <v>28</v>
      </c>
    </row>
    <row r="33" spans="2:8" x14ac:dyDescent="0.2">
      <c r="B33" s="238"/>
      <c r="C33" s="239"/>
      <c r="D33" s="237" t="s">
        <v>304</v>
      </c>
      <c r="E33" s="237"/>
      <c r="F33" s="240"/>
      <c r="G33" s="108"/>
      <c r="H33" s="108">
        <v>29</v>
      </c>
    </row>
    <row r="34" spans="2:8" x14ac:dyDescent="0.2">
      <c r="B34" s="237"/>
      <c r="C34" s="239"/>
      <c r="D34" s="113" t="s">
        <v>200</v>
      </c>
      <c r="E34" s="237"/>
      <c r="F34" s="156"/>
      <c r="G34" s="108"/>
      <c r="H34" s="108">
        <v>30</v>
      </c>
    </row>
    <row r="35" spans="2:8" x14ac:dyDescent="0.2">
      <c r="B35" s="237"/>
      <c r="C35" s="239"/>
      <c r="D35" s="237" t="s">
        <v>305</v>
      </c>
      <c r="E35" s="237"/>
      <c r="F35" s="137"/>
      <c r="G35" s="108"/>
      <c r="H35" s="108">
        <v>35</v>
      </c>
    </row>
    <row r="36" spans="2:8" x14ac:dyDescent="0.2">
      <c r="B36" s="237"/>
      <c r="C36" s="239"/>
      <c r="D36" s="113" t="s">
        <v>205</v>
      </c>
      <c r="E36" s="237"/>
      <c r="F36" s="137"/>
      <c r="G36" s="108"/>
      <c r="H36" s="108">
        <v>40</v>
      </c>
    </row>
    <row r="37" spans="2:8" x14ac:dyDescent="0.2">
      <c r="B37" s="237"/>
      <c r="C37" s="239"/>
      <c r="D37" s="237" t="s">
        <v>306</v>
      </c>
      <c r="E37" s="237"/>
      <c r="F37" s="137"/>
      <c r="G37" s="108"/>
    </row>
    <row r="38" spans="2:8" x14ac:dyDescent="0.2">
      <c r="B38" s="237"/>
      <c r="C38" s="239"/>
      <c r="D38" s="237"/>
      <c r="E38" s="237"/>
      <c r="F38" s="137"/>
      <c r="G38" s="108"/>
    </row>
    <row r="39" spans="2:8" x14ac:dyDescent="0.2">
      <c r="B39" s="237"/>
      <c r="C39" s="239"/>
      <c r="D39" s="113" t="s">
        <v>162</v>
      </c>
      <c r="E39" s="237"/>
      <c r="F39" s="137"/>
      <c r="G39" s="108"/>
    </row>
    <row r="40" spans="2:8" x14ac:dyDescent="0.2">
      <c r="B40" s="237"/>
      <c r="C40" s="239"/>
      <c r="D40" s="237" t="s">
        <v>307</v>
      </c>
      <c r="E40" s="237"/>
      <c r="F40" s="116"/>
      <c r="G40" s="108"/>
    </row>
    <row r="41" spans="2:8" x14ac:dyDescent="0.2">
      <c r="B41" s="237"/>
      <c r="C41" s="239"/>
      <c r="D41" s="113" t="s">
        <v>242</v>
      </c>
      <c r="E41" s="237"/>
      <c r="F41" s="116"/>
      <c r="G41" s="108"/>
    </row>
    <row r="42" spans="2:8" x14ac:dyDescent="0.2">
      <c r="B42" s="237"/>
      <c r="C42" s="239"/>
      <c r="D42" s="237" t="s">
        <v>308</v>
      </c>
      <c r="E42" s="237"/>
      <c r="F42" s="137"/>
    </row>
    <row r="43" spans="2:8" x14ac:dyDescent="0.2">
      <c r="B43" s="237"/>
      <c r="C43" s="237"/>
      <c r="D43" s="237"/>
      <c r="E43" s="237"/>
      <c r="F43" s="137"/>
      <c r="G43" s="108"/>
    </row>
    <row r="44" spans="2:8" x14ac:dyDescent="0.2">
      <c r="B44" s="237"/>
      <c r="C44" s="237"/>
      <c r="D44" s="113" t="s">
        <v>243</v>
      </c>
      <c r="E44" s="237"/>
      <c r="F44" s="137"/>
      <c r="G44" s="108"/>
    </row>
    <row r="45" spans="2:8" x14ac:dyDescent="0.2">
      <c r="B45" s="237"/>
      <c r="C45" s="237"/>
      <c r="D45" s="237" t="s">
        <v>309</v>
      </c>
      <c r="E45" s="237"/>
      <c r="F45" s="137"/>
      <c r="G45" s="108"/>
    </row>
    <row r="46" spans="2:8" x14ac:dyDescent="0.2">
      <c r="B46" s="237"/>
      <c r="C46" s="237"/>
      <c r="D46" s="113" t="s">
        <v>244</v>
      </c>
      <c r="E46" s="237"/>
      <c r="F46" s="142"/>
      <c r="G46" s="108"/>
    </row>
    <row r="47" spans="2:8" x14ac:dyDescent="0.2">
      <c r="B47" s="237"/>
      <c r="C47" s="237"/>
      <c r="D47" s="237" t="s">
        <v>310</v>
      </c>
      <c r="E47" s="237"/>
      <c r="F47" s="116"/>
      <c r="G47" s="108"/>
    </row>
    <row r="48" spans="2:8" x14ac:dyDescent="0.2">
      <c r="B48" s="237"/>
      <c r="C48" s="237"/>
      <c r="D48" s="237"/>
      <c r="E48" s="237"/>
      <c r="F48" s="116"/>
      <c r="G48" s="108"/>
    </row>
    <row r="49" spans="2:7" x14ac:dyDescent="0.2">
      <c r="B49" s="237"/>
      <c r="C49" s="237"/>
      <c r="D49" s="113" t="s">
        <v>168</v>
      </c>
      <c r="E49" s="237"/>
      <c r="F49" s="157"/>
      <c r="G49" s="108"/>
    </row>
    <row r="50" spans="2:7" x14ac:dyDescent="0.2">
      <c r="B50" s="237"/>
      <c r="C50" s="237"/>
      <c r="D50" s="237" t="s">
        <v>311</v>
      </c>
      <c r="E50" s="237"/>
      <c r="F50" s="157"/>
      <c r="G50" s="108"/>
    </row>
    <row r="51" spans="2:7" x14ac:dyDescent="0.2">
      <c r="B51" s="237"/>
      <c r="C51" s="237"/>
      <c r="D51" s="113" t="s">
        <v>202</v>
      </c>
      <c r="E51" s="237"/>
      <c r="F51" s="157"/>
    </row>
    <row r="52" spans="2:7" x14ac:dyDescent="0.2">
      <c r="B52" s="237"/>
      <c r="C52" s="237"/>
      <c r="D52" s="237" t="s">
        <v>312</v>
      </c>
      <c r="E52" s="237"/>
      <c r="F52" s="157"/>
    </row>
    <row r="53" spans="2:7" x14ac:dyDescent="0.2">
      <c r="B53" s="237"/>
      <c r="C53" s="237"/>
      <c r="D53" s="237"/>
      <c r="E53" s="237"/>
      <c r="F53" s="157"/>
    </row>
    <row r="54" spans="2:7" x14ac:dyDescent="0.2">
      <c r="B54" s="237"/>
      <c r="C54" s="237"/>
      <c r="E54" s="237"/>
      <c r="F54" s="137"/>
    </row>
  </sheetData>
  <sheetProtection password="BBAF"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39</vt:i4>
      </vt:variant>
    </vt:vector>
  </HeadingPairs>
  <TitlesOfParts>
    <vt:vector size="47" baseType="lpstr">
      <vt:lpstr>Infos zum KUP-Ernteplaner</vt:lpstr>
      <vt:lpstr>Ertragsschätzung</vt:lpstr>
      <vt:lpstr>Hackgutlinien</vt:lpstr>
      <vt:lpstr>Vollbaumlinien</vt:lpstr>
      <vt:lpstr>Erträge</vt:lpstr>
      <vt:lpstr>Ernte</vt:lpstr>
      <vt:lpstr>Transport</vt:lpstr>
      <vt:lpstr>Definierte Namen</vt:lpstr>
      <vt:lpstr>Alter_der_Triebe</vt:lpstr>
      <vt:lpstr>Anzahl_Transporteinheiten</vt:lpstr>
      <vt:lpstr>Anzahl_Transporteinheiten_2</vt:lpstr>
      <vt:lpstr>Anzahl_Transportfahrten</vt:lpstr>
      <vt:lpstr>Baumart</vt:lpstr>
      <vt:lpstr>Befüllung_der_Transporteinheit</vt:lpstr>
      <vt:lpstr>Befüllung_der_Transporteinheit_2</vt:lpstr>
      <vt:lpstr>Bodenqualität</vt:lpstr>
      <vt:lpstr>Dauer_Abladen</vt:lpstr>
      <vt:lpstr>Dauer_Abladen_2</vt:lpstr>
      <vt:lpstr>Dauer_der_Transportfahrt</vt:lpstr>
      <vt:lpstr>Dauer_der_Transportfahrt_2</vt:lpstr>
      <vt:lpstr>Erntekosten_pro_Stunde</vt:lpstr>
      <vt:lpstr>Erntekosten_pro_Stunde_2</vt:lpstr>
      <vt:lpstr>Erntezeit_GAZ_1</vt:lpstr>
      <vt:lpstr>Erntezeit_GAZ_2</vt:lpstr>
      <vt:lpstr>Erntezeit_GAZ_3</vt:lpstr>
      <vt:lpstr>Erntezeit_GAZ_4</vt:lpstr>
      <vt:lpstr>Kosten_der_Transporteinheiten</vt:lpstr>
      <vt:lpstr>Kosten_der_Transporteinheiten_2</vt:lpstr>
      <vt:lpstr>Kosten_der_Transporteinheiten_3</vt:lpstr>
      <vt:lpstr>Mähhacker</vt:lpstr>
      <vt:lpstr>Pappel</vt:lpstr>
      <vt:lpstr>Robinie</vt:lpstr>
      <vt:lpstr>Stammdurchmesser</vt:lpstr>
      <vt:lpstr>Transporteinheiten</vt:lpstr>
      <vt:lpstr>Transporteinheiten_2</vt:lpstr>
      <vt:lpstr>Transportkosten_pro_Stunde</vt:lpstr>
      <vt:lpstr>Transportkosten_pro_Stunde_2</vt:lpstr>
      <vt:lpstr>Vollbaumernter</vt:lpstr>
      <vt:lpstr>Wahl_der_Baumart</vt:lpstr>
      <vt:lpstr>Wahl_der_Bodenqualität</vt:lpstr>
      <vt:lpstr>Wahl_der_Erntemaschine</vt:lpstr>
      <vt:lpstr>Wahl_der_Erntemaschine_2</vt:lpstr>
      <vt:lpstr>Wahl_der_Transporteinheiten</vt:lpstr>
      <vt:lpstr>Wahl_der_Transporteinheiten_2</vt:lpstr>
      <vt:lpstr>Wahl_der_Transporteinheiten_3</vt:lpstr>
      <vt:lpstr>Wahl_des_Triebalters</vt:lpstr>
      <vt:lpstr>Weide</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 Cisco (FORST)</dc:creator>
  <cp:lastModifiedBy>Nahm, Michael (FORST)</cp:lastModifiedBy>
  <dcterms:created xsi:type="dcterms:W3CDTF">2012-10-19T09:38:49Z</dcterms:created>
  <dcterms:modified xsi:type="dcterms:W3CDTF">2012-11-07T08:42:05Z</dcterms:modified>
</cp:coreProperties>
</file>